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3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Sage Paie\Etats Standards\"/>
    </mc:Choice>
  </mc:AlternateContent>
  <xr:revisionPtr revIDLastSave="0" documentId="13_ncr:1_{B3A3A711-F393-4A8E-B2E4-8A16AD0A9FD3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Accueil" sheetId="61" r:id="rId1"/>
    <sheet name="Analyse Effectifs" sheetId="59" r:id="rId2"/>
    <sheet name="Evolution" sheetId="81" r:id="rId3"/>
    <sheet name="Rémunération" sheetId="91" r:id="rId4"/>
    <sheet name="Egalité Professionnelle" sheetId="2" r:id="rId5"/>
    <sheet name="Version" sheetId="109" state="hidden" r:id="rId6"/>
    <sheet name="RIK_PARAMS" sheetId="114" state="veryHidden" r:id="rId7"/>
  </sheets>
  <definedNames>
    <definedName name="HTML_CodePage" hidden="1">1252</definedName>
    <definedName name="HTML_Control" localSheetId="1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Area" localSheetId="0">Accueil!$A$1:$D$55</definedName>
    <definedName name="_xlnm.Print_Area" localSheetId="1">'Analyse Effectifs'!$A$1:$L$88</definedName>
    <definedName name="_xlnm.Print_Area" localSheetId="4">'Egalité Professionnelle'!$A$1:$L$106</definedName>
    <definedName name="_xlnm.Print_Area" localSheetId="2">Evolution!$A$1:$N$142</definedName>
    <definedName name="_xlnm.Print_Area" localSheetId="3">Rémunération!$A$1:$N$119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J2" i="2"/>
  <c r="K2" i="2" s="1"/>
  <c r="H3" i="2"/>
  <c r="F3" i="2"/>
  <c r="D3" i="2"/>
  <c r="B3" i="2"/>
  <c r="N4" i="91"/>
  <c r="M4" i="91"/>
  <c r="L4" i="91"/>
  <c r="N3" i="91"/>
  <c r="K3" i="91"/>
  <c r="J3" i="91"/>
  <c r="H3" i="91"/>
  <c r="F3" i="91"/>
  <c r="D3" i="91"/>
  <c r="B3" i="91"/>
  <c r="N4" i="81"/>
  <c r="M4" i="81"/>
  <c r="L4" i="81"/>
  <c r="K3" i="81"/>
  <c r="J3" i="81"/>
  <c r="H3" i="81"/>
  <c r="F3" i="81"/>
  <c r="D3" i="81"/>
  <c r="B3" i="81"/>
  <c r="J3" i="59"/>
  <c r="J2" i="59"/>
  <c r="H3" i="59"/>
  <c r="F3" i="59"/>
  <c r="D3" i="59"/>
  <c r="B3" i="59"/>
  <c r="A14" i="2"/>
  <c r="G14" i="2"/>
  <c r="A30" i="2"/>
  <c r="A39" i="2"/>
  <c r="G39" i="2"/>
  <c r="A57" i="2"/>
  <c r="A73" i="2"/>
  <c r="G73" i="2"/>
  <c r="A89" i="2"/>
  <c r="A5" i="2"/>
  <c r="C5" i="2"/>
  <c r="D5" i="2"/>
  <c r="G5" i="2"/>
  <c r="I5" i="2"/>
  <c r="J5" i="2"/>
  <c r="A7" i="91"/>
  <c r="E7" i="91"/>
  <c r="I7" i="91"/>
  <c r="A30" i="91"/>
  <c r="E30" i="91"/>
  <c r="I30" i="91"/>
  <c r="A53" i="91"/>
  <c r="D53" i="91"/>
  <c r="G53" i="91"/>
  <c r="J53" i="91"/>
  <c r="A75" i="91"/>
  <c r="E75" i="91"/>
  <c r="I75" i="91"/>
  <c r="A98" i="91"/>
  <c r="E98" i="91"/>
  <c r="I98" i="91"/>
  <c r="A7" i="81"/>
  <c r="E7" i="81"/>
  <c r="I7" i="81"/>
  <c r="A30" i="81"/>
  <c r="E30" i="81"/>
  <c r="I30" i="81"/>
  <c r="A53" i="81"/>
  <c r="E53" i="81"/>
  <c r="I53" i="81"/>
  <c r="A76" i="81"/>
  <c r="E76" i="81"/>
  <c r="I76" i="81"/>
  <c r="A99" i="81"/>
  <c r="E99" i="81"/>
  <c r="I99" i="81"/>
  <c r="A122" i="81"/>
  <c r="E122" i="81"/>
  <c r="I122" i="81"/>
  <c r="B24" i="81"/>
  <c r="F24" i="81"/>
  <c r="J24" i="81"/>
  <c r="B47" i="81"/>
  <c r="F47" i="81"/>
  <c r="J47" i="81"/>
  <c r="A14" i="59"/>
  <c r="G14" i="59"/>
  <c r="A30" i="59"/>
  <c r="A39" i="59"/>
  <c r="G39" i="59"/>
  <c r="A57" i="59"/>
  <c r="G57" i="59"/>
  <c r="A73" i="59"/>
  <c r="A5" i="59"/>
  <c r="G5" i="59"/>
  <c r="C51" i="61"/>
  <c r="C50" i="61"/>
  <c r="C49" i="61"/>
  <c r="C48" i="61"/>
  <c r="C47" i="61"/>
  <c r="A21" i="61"/>
  <c r="H5" i="2" l="1"/>
  <c r="B5" i="2"/>
  <c r="G9" i="2"/>
  <c r="A9" i="2"/>
  <c r="L2" i="2"/>
  <c r="I47" i="91"/>
  <c r="E47" i="91"/>
  <c r="A47" i="91"/>
  <c r="I24" i="91"/>
  <c r="A24" i="91"/>
  <c r="E24" i="91"/>
  <c r="L3" i="91"/>
  <c r="M3" i="91"/>
  <c r="E139" i="81"/>
  <c r="A139" i="81"/>
  <c r="I139" i="81"/>
  <c r="I116" i="81"/>
  <c r="E116" i="81"/>
  <c r="A116" i="81"/>
  <c r="I93" i="81"/>
  <c r="E93" i="81"/>
  <c r="A93" i="81"/>
  <c r="E70" i="81"/>
  <c r="A70" i="81"/>
  <c r="I70" i="81"/>
  <c r="I47" i="81"/>
  <c r="E47" i="81"/>
  <c r="A47" i="81"/>
  <c r="I24" i="81"/>
  <c r="E24" i="81"/>
  <c r="A24" i="81"/>
  <c r="L3" i="81"/>
  <c r="A1" i="81"/>
  <c r="M3" i="81"/>
  <c r="N3" i="81"/>
  <c r="G9" i="59"/>
  <c r="A9" i="59"/>
  <c r="A1" i="59"/>
  <c r="K2" i="59"/>
  <c r="L2" i="59"/>
  <c r="A2" i="61"/>
  <c r="B93" i="81"/>
  <c r="B116" i="81"/>
  <c r="J93" i="81"/>
  <c r="J116" i="81"/>
  <c r="F93" i="81"/>
  <c r="F116" i="81"/>
  <c r="J5" i="59"/>
  <c r="D5" i="59"/>
  <c r="J1" i="61"/>
  <c r="F139" i="81" l="1"/>
  <c r="J139" i="81"/>
  <c r="B139" i="81"/>
  <c r="C5" i="59"/>
  <c r="I5" i="59"/>
  <c r="D9" i="59"/>
  <c r="J9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C4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4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4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5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3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4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5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5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7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3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5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5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53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7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7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76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99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9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99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12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E1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I122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  <author>Elodie CORMAND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3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53" authorId="1" shapeId="0" xr:uid="{F5188C28-861B-4E34-881D-B7C26055CE6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D53" authorId="1" shapeId="0" xr:uid="{25FED657-E09E-4332-8B75-635B233956EB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G53" authorId="1" shapeId="0" xr:uid="{0DBF3ABE-E7D2-4490-8CF9-45BA4D0C142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J53" authorId="1" shapeId="0" xr:uid="{61B0C134-A9D7-46D1-8DDD-D518A0CFAFD6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A7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75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75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98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98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98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1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1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3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47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48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4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50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51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7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73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73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89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<sst xmlns="http://schemas.openxmlformats.org/spreadsheetml/2006/main" count="163" uniqueCount="115">
  <si>
    <t>BASE DE DONNEES ECONOMIQUES ET SOCIALES</t>
  </si>
  <si>
    <t>Office</t>
  </si>
  <si>
    <t>Vert</t>
  </si>
  <si>
    <t>Bleu</t>
  </si>
  <si>
    <t>Rouge</t>
  </si>
  <si>
    <t>Orange</t>
  </si>
  <si>
    <t>Violet</t>
  </si>
  <si>
    <r>
      <t>S</t>
    </r>
    <r>
      <rPr>
        <sz val="26"/>
        <color theme="1"/>
        <rFont val="Calibri Light"/>
        <family val="2"/>
        <scheme val="major"/>
      </rPr>
      <t>OCIETE</t>
    </r>
  </si>
  <si>
    <t>*</t>
  </si>
  <si>
    <t>DATE ANALYSE</t>
  </si>
  <si>
    <t>Thème :</t>
  </si>
  <si>
    <t>PERIODE</t>
  </si>
  <si>
    <t>DATE DEBUT</t>
  </si>
  <si>
    <t>ETABLISSEMENT</t>
  </si>
  <si>
    <t>DEPARTEMENT</t>
  </si>
  <si>
    <t>SERVICE</t>
  </si>
  <si>
    <t>CATEGORIE</t>
  </si>
  <si>
    <t>PRESENTES</t>
  </si>
  <si>
    <t>PRESENTS</t>
  </si>
  <si>
    <t>EFFECTIF FEMININ</t>
  </si>
  <si>
    <t>EFFECTIF MASCULIN</t>
  </si>
  <si>
    <t>EVOLUTION DES EFFECTIFS PAR SEXE SUR LES 12 DERNIERS MOIS</t>
  </si>
  <si>
    <t>REPARTITION TEMPS PLEINS ET TEMPS PARTIELS</t>
  </si>
  <si>
    <t>REPARTITION PAR AGE</t>
  </si>
  <si>
    <t>REPARTITION PAR ANCIENNETE</t>
  </si>
  <si>
    <t>REPARTITION PAR CATEGORIE PROFESSIONNELLE</t>
  </si>
  <si>
    <t>REPARTITION PAR TYPE DE CONTRAT</t>
  </si>
  <si>
    <t>PERIODE N-2</t>
  </si>
  <si>
    <t>PERIODE N-1</t>
  </si>
  <si>
    <t>PERIODE COURANTE</t>
  </si>
  <si>
    <t>PAR TYPE DE CONTRAT</t>
  </si>
  <si>
    <t>PAR AGE</t>
  </si>
  <si>
    <t>PAR CATEGORIE</t>
  </si>
  <si>
    <t>NOMBRE ENTREES</t>
  </si>
  <si>
    <t>NOMBRE SORTIES</t>
  </si>
  <si>
    <t>TURNOVER</t>
  </si>
  <si>
    <t>REMUNERATION</t>
  </si>
  <si>
    <t>COUT PATRONAL PAR SEXE</t>
  </si>
  <si>
    <t>COUT PATRONAL PAR DEPARTEMENT</t>
  </si>
  <si>
    <t>REMUNERATIONS LES PLUS HAUTES</t>
  </si>
  <si>
    <t>PLUS HAUT SALAIRE</t>
  </si>
  <si>
    <t>PLUS FAIBLE SALAIRE</t>
  </si>
  <si>
    <t>MOYENNE DES REMUNERATIONS</t>
  </si>
  <si>
    <t>PAR SEXE</t>
  </si>
  <si>
    <t>PAR CONTRAT</t>
  </si>
  <si>
    <t>PAR ANCIENNETE</t>
  </si>
  <si>
    <t>MOYENNE DES REMUNERATIONS BRUTES</t>
  </si>
  <si>
    <t>SITUATION EGALITE PROFESSIONNELLE</t>
  </si>
  <si>
    <t>PERIODE 3 ANS</t>
  </si>
  <si>
    <t>PERIODE 1 AN</t>
  </si>
  <si>
    <t>TURN OVER</t>
  </si>
  <si>
    <t>ENTREES</t>
  </si>
  <si>
    <t>SORTIES</t>
  </si>
  <si>
    <t>DANS L'ANNEE</t>
  </si>
  <si>
    <t>EVOLUTION DES EFFECTIFS PAR SEXE</t>
  </si>
  <si>
    <t>REPARTITION HOMME FEMME</t>
  </si>
  <si>
    <t>SALAIRE MENSUEL MOYEN PAR DEPARTEMENT</t>
  </si>
  <si>
    <t>NOMBRE D'HEURES SUPPLEMENTAIRES</t>
  </si>
  <si>
    <t>{_x000D_
  "Name": "CacheManager_Accueil",_x000D_
  "Column": 2,_x000D_
  "Length": 1,_x000D_
  "IsEncrypted": false_x000D_
}</t>
  </si>
  <si>
    <t>{_x000D_
  "Name": "CacheManager_Analyse Effectifs",_x000D_
  "Column": 3,_x000D_
  "Length": 1,_x000D_
  "IsEncrypted": false_x000D_
}</t>
  </si>
  <si>
    <t>{_x000D_
  "Name": "CacheManager_Egalité Professionnelle",_x000D_
  "Column": 5,_x000D_
  "Length": 1,_x000D_
  "IsEncrypted": false_x000D_
}</t>
  </si>
  <si>
    <t>{_x000D_
  "Name": "CacheManager_Evolution",_x000D_
  "Column": 7,_x000D_
  "Length": 1,_x000D_
  "IsEncrypted": false_x000D_
}</t>
  </si>
  <si>
    <t>SOCIETE</t>
  </si>
  <si>
    <t>Version</t>
  </si>
  <si>
    <t>Commentaires</t>
  </si>
  <si>
    <t>Date</t>
  </si>
  <si>
    <t>Version initiale</t>
  </si>
  <si>
    <r>
      <rPr>
        <b/>
        <sz val="10"/>
        <color theme="1"/>
        <rFont val="Calibri"/>
        <family val="2"/>
        <scheme val="minor"/>
      </rPr>
      <t>Analyse Effectifs</t>
    </r>
    <r>
      <rPr>
        <sz val="10"/>
        <color theme="1"/>
        <rFont val="Calibri"/>
        <family val="2"/>
        <scheme val="minor"/>
      </rPr>
      <t xml:space="preserve"> : Correction taux de variation des effectifs (en C5 et I5)</t>
    </r>
  </si>
  <si>
    <t>Jeu d'Essai</t>
  </si>
  <si>
    <t>31/05/2019</t>
  </si>
  <si>
    <t>Bonnefoy Patrice</t>
  </si>
  <si>
    <t>CDI TEMPS PARTIEL 0.30</t>
  </si>
  <si>
    <t>CDD 3 MOIS PUIS 4 MOIS</t>
  </si>
  <si>
    <t>Durand Vincent</t>
  </si>
  <si>
    <t>Berger Louis</t>
  </si>
  <si>
    <t>Milou Jacques</t>
  </si>
  <si>
    <t>Page Maurice</t>
  </si>
  <si>
    <t>Hervouet Anselme</t>
  </si>
  <si>
    <t>Dulac Joseph</t>
  </si>
  <si>
    <t>Cabril Claudio</t>
  </si>
  <si>
    <t>Levêque Christiane</t>
  </si>
  <si>
    <t>Duval Thierry</t>
  </si>
  <si>
    <t>Duchef Alain</t>
  </si>
  <si>
    <t>Delpuech Jacquot</t>
  </si>
  <si>
    <t>CDD TEMPS PARTIEL 7 MOIS (1)</t>
  </si>
  <si>
    <t>Pousse Jean</t>
  </si>
  <si>
    <t>Dupont Stéphane</t>
  </si>
  <si>
    <t>Duroc Marcel</t>
  </si>
  <si>
    <t>Jeconte Louis</t>
  </si>
  <si>
    <t>CDD 7 MOIS TEMPS PLEIN (2)</t>
  </si>
  <si>
    <t>Atlanta Marc</t>
  </si>
  <si>
    <t>Bal Joseph</t>
  </si>
  <si>
    <t>CDD 7 MOIS TEMPS PLEIN (1)</t>
  </si>
  <si>
    <t>Louette Jean-Paul</t>
  </si>
  <si>
    <t>CDD TEMPS PARTIEL 7 MOIS (2)</t>
  </si>
  <si>
    <t>Oronge Florian</t>
  </si>
  <si>
    <t>Dubois Julie</t>
  </si>
  <si>
    <t>Houx Jeanine</t>
  </si>
  <si>
    <t>Fortin Maude</t>
  </si>
  <si>
    <t>Garthier Jennifer</t>
  </si>
  <si>
    <t>Ducerf Marjorie</t>
  </si>
  <si>
    <t>Jecrute Aline</t>
  </si>
  <si>
    <t>Marin Antoinette</t>
  </si>
  <si>
    <t>Martineau Gwénaëlle</t>
  </si>
  <si>
    <t>Gaillot Camille</t>
  </si>
  <si>
    <t>Hellébore Rose</t>
  </si>
  <si>
    <t>Mars Célia</t>
  </si>
  <si>
    <t>Boulanger Florence</t>
  </si>
  <si>
    <t>Demi Anouk</t>
  </si>
  <si>
    <t>Saule Lalie</t>
  </si>
  <si>
    <t>Balin Justine</t>
  </si>
  <si>
    <t>{_x000D_
  "Formulas": {_x000D_
    "=RIK_AC(\"INF04__;INF04@E=0,S=1000,G=0,T=0,P=0:@R=A,S=1260,V={0}:R=C,S=1018,V={1}:\";$D$37;$D$52)": 1,_x000D_
    "=RIK_AC(\"INF04__;INF04@E=0,S=1000,G=0,T=0,P=0:@R=A,S=1260,V={0}:R=C,S=1018,V={1}:\";$D$47;$D$52)": 2,_x000D_
    "=RIK_AC(\"INF04__;INF04@E=0,S=1260,G=0,T=0,P=0:@R=A,S=1260,V={0}:R=B,S=1018,V={1}:\";$D$47;$D$52)": 3_x000D_
  },_x000D_
  "ItemPool": {_x000D_
    "Items": {_x000D_
      "1": {_x000D_
        "$type": "Inside.Core.Formula.Definition.DefinitionAC, Inside.Core.Formula",_x000D_
        "ID": 1,_x000D_
        "Results": [_x000D_
          [_x000D_
            "Bike City"_x000D_
          ]_x000D_
        ],_x000D_
        "Statistics": {_x000D_
          "CreationDate": "2019-07-23T12:25:47.3118113+02:00",_x000D_
          "LastRefreshDate": "2018-03-15T18:16:34.9278613+01:00",_x000D_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"Bike City"_x000D_
          ]_x000D_
        ],_x000D_
        "Statistics": {_x000D_
          "CreationDate": "2019-07-23T12:25:47.3118113+02:00",_x000D_
          "LastRefreshDate": "2018-03-16T09:50:37.8890664+01:00",_x000D_
          "TotalRefreshCount": 4,_x000D_
          "CustomInfo": {}_x000D_
        }_x000D_
      },_x000D_
      "3": {_x000D_
        "$type": "Inside.Core.Formula.Definition.DefinitionAC, Inside.Core.Formula",_x000D_
        "ID": 3,_x000D_
        "Results": [_x000D_
          [_x000D_
            "Jeu d'Essai"_x000D_
          ]_x000D_
        ],_x000D_
        "Statistics": {_x000D_
          "CreationDate": "2019-07-23T12:25:47.3118113+02:00",_x000D_
          "LastRefreshDate": "2019-05-23T16:34:25.4171215+02:00",_x000D_
          "TotalRefreshCount": 11,_x000D_
          "CustomInfo": {}_x000D_
        }_x000D_
      }_x000D_
    },_x000D_
    "LastID": 3_x000D_
  }_x000D_
}</t>
  </si>
  <si>
    <t>{_x000D_
  "Formulas": {_x000D_
    "=RIK_AC(\"INF04__;INF04@E=1,S=1,G=0,T=0,P=0:@R=A,S=1260,V={0}:R=B,S=1018,V={1}:R=C,S=1250,V={2}:R=D,S=1005,V={3}:R=E,S=1007,V={4}:R=F,S=1251,V=HOMME:\";$B$3;$K$3;$D$3;$F$3;$H$3)": 1,_x000D_
    "=RIK_AC(\"INF04__;INF04@E=1,S=1,G=0,T=0,P=0:@R=A,S=1260,V={0}:R=B,S=1018,V={1}:R=C,S=1250,V={2}:R=D,S=1005,V={3}:R=E,S=1007,V={4}:R=F,S=1251,V=FEMME:\";$B$3;$I$3;$D$3;$F$3;$H$3)": 2,_x000D_
    "=RIK_AC(\"INF04__;INF04@E=1,S=1,G=0,T=0,P=0:@R=A,S=1260,V={0}:R=B,S=1018,V={1}:R=C,S=1250,V={2}:R=D,S=1005,V={3}:R=E,S=1007,V={4}:R=F,S=1251,V=HOMME:\";$B$3;$I$3;$D$3;$F$3;$H$3)": 3,_x000D_
    "=RIK_AC(\"INF04__;INF04@E=1,S=1,G=0,T=0,P=0:@R=A,S=1260,V={0}:R=B,S=1018,V={1}:R=C,S=1250,V={2}:R=D,S=1005,V={3}:R=E,S=1007,V={4}:R=F,S=1251,V=FEMME:\";$B$3;$K$3;$D$3;$F$3;$H$3)": 4,_x000D_
    "=RIK_AC(\"INF04__;INF04@E=1,S=1,G=0,T=0,P=0:@R=A,S=1260,V={0}:R=B,S=1018,V={1}:R=C,S=1250,V={2}:R=D,S=1005,V={3}:R=E,S=1007,V={4}:R=F,S=1251,V=FEMME:\";$B$3;$J$3;$D$3;$G$3;$I$3)": 5,_x000D_
    "=RIK_AC(\"INF04__;INF04@E=1,S=1,G=0,T=0,P=0:@R=A,S=1260,V={0}:R=B,S=1018,V={1}:R=C,S=1250,V={2}:R=D,S=1005,V={3}:R=E,S=1007,V={4}:R=F,S=1251,V=HOMME:\";$B$3;$J$3;$D$3;$G$3;$I$3)": 6,_x000D_
    "=RIK_AC(\"INF04__;INF04@E=1,S=1,G=0,T=0,P=0:@R=A,S=1260,V={0}:R=B,S=1018,V={1}:R=C,S=1250,V={2}:R=D,S=1005,V={3}:R=E,S=1007,V={4}:R=F,S=1251,V=HOMME:\";$B$3;$L$3;$D$3;$G$3;$I$3)": 7,_x000D_
    "=RIK_AC(\"INF04__;INF04@E=1,S=1,G=0,T=0,P=0:@R=A,S=1260,V={0}:R=B,S=1018,V={1}:R=C,S=1250,V={2}:R=D,S=1005,V={3}:R=E,S=1007,V={4}:R=F,S=1251,V=FEMME:\";$B$3;$L$3;$D$3;$G$3;$I$3)": 8,_x000D_
    "=RIK_AC(\"INF04__;INF04@E=1,S=1,G=0,T=0,P=0:@R=A,S=1260,V={0}:R=B,S=1018,V={1}:R=C,S=1250,V={2}:R=D,S=1005,V={3}:R=E,S=1007,V={4}:R=F,S=1251,V=FEMME:\";$B$3;$J$3;$D$3;$F$3;$I$3)": 9,_x000D_
    "=RIK_AC(\"INF04__;INF04@E=1,S=1,G=0,T=0,P=0:@R=A,S=1260,V={0}:R=B,S=1018,V={1}:R=C,S=1250,V={2}:R=D,S=1005,V={3}:R=E,S=1007,V={4}:R=F,S=1251,V=HOMME:\";$B$3;$J$3;$D$3;$F$3;$I$3)": 10,_x000D_
    "=RIK_AC(\"INF04__;INF04@E=1,S=1,G=0,T=0,P=0:@R=A,S=1260,V={0}:R=B,S=1018,V={1}:R=C,S=1250,V={2}:R=D,S=1005,V={3}:R=E,S=1007,V={4}:R=F,S=1251,V=HOMME:\";$B$3;$L$3;$D$3;$F$3;$I$3)": 11,_x000D_
    "=RIK_AC(\"INF04__;INF04@E=1,S=1,G=0,T=0,P=0:@R=A,S=1260,V={0}:R=B,S=1018,V={1}:R=C,S=1250,V={2}:R=D,S=1005,V={3}:R=E,S=1007,V={4}:R=F,S=1251,V=FEMME:\";$B$3;$L$3;$D$3;$F$3;$I$3)": 12,_x000D_
    "=RIK_AC(\"INF04__;INF04@E=1,S=1,G=0,T=0,P=0:@R=A,S=1260,V={0}:R=B,S=1018,V={1}:R=C,S=1250,V={2}:R=D,S=1005,V={3}:R=E,S=1007,V={4}:R=F,S=1251,V=FEMME:\";$B$3;$J$3;$D$3;$F$3;$H$3)": 13,_x000D_
    "=RIK_AC(\"INF04__;INF04@E=1,S=1,G=0,T=0,P=0:@R=A,S=1260,V={0}:R=B,S=1018,V={1}:R=C,S=1250,V={2}:R=D,S=1005,V={3}:R=E,S=1007,V={4}:R=F,S=1251,V=HOMME:\";$B$3;$J$3;$D$3;$F$3;$H$3)": 14,_x000D_
    "=RIK_AC(\"INF04__;INF04@E=1,S=1,G=0,T=0,P=0:@R=A,S=1260,V={0}:R=B,S=1018,V={1}:R=C,S=1250,V={2}:R=D,S=1005,V={3}:R=E,S=1007,V={4}:R=F,S=1251,V=HOMME:\";$B$3;$L$3;$D$3;$F$3;$H$3)": 15,_x000D_
    "=RIK_AC(\"INF04__;INF04@E=1,S=1,G=0,T=0,P=0:@R=A,S=1260,V={0}:R=B,S=1018,V={1}:R=C,S=1250,V={2}:R=D,S=1005,V={3}:R=E,S=1007,V={4}:R=F,S=1251,V=FEMME:\";$B$3;$L$3;$D$3;$F$3;$H$3)": 16,_x000D_
    "=RIK_AC(\"INF04__;INF04@E=1,S=1,G=0,T=0,P=0:@R=A,S=1260,V={0}:R=B,S=1018,V={1}:R=C,S=1250,V={2}:R=D,S=1005,V={3}:R=E,S=1007,V={4}:R=F,S=1251,V=FEMME:\";$B$3;$J$2;$D$3;$F$3;$H$3)": 17,_x000D_
    "=RIK_AC(\"INF04__;INF04@E=1,S=1,G=0,T=0,P=0:@R=A,S=1260,V={0}:R=B,S=1018,V={1}:R=C,S=1250,V={2}:R=D,S=1005,V={3}:R=E,S=1007,V={4}:R=F,S=1251,V=HOMME:\";$B$3;$J$2;$D$3;$F$3;$H$3)": 18,_x000D_
    "=RIK_AC(\"INF04__;INF04@E=1,S=1,G=0,T=0,P=0:@R=A,S=1260,V={0}:R=B,S=1018,V={1}:R=C,S=1250,V={2}:R=D,S=1005,V={3}:R=E,S=1007,V={4}:R=F,S=1251,V=HOMME:\";$B$3;$L$2;$D$3;$F$3;$H$3)": 19,_x000D_
    "=RIK_AC(\"INF04__;INF04@E=1,S=1,G=0,T=0,P=0:@R=A,S=1260,V={0}:R=B,S=1018,V={1}:R=C,S=1250,V={2}:R=D,S=1005,V={3}:R=E,S=1007,V={4}:R=F,S=1251,V=FEMME:\";$B$3;$L$2;$D$3;$F$3;$H$3)": 20_x000D_
  },_x000D_
  "ItemPool": {_x000D_
    "Items": {_x000D_
      "1": {_x000D_
        "$type": "Inside.Core.Formula.Definition.DefinitionAC, Inside.Core.Formula",_x000D_
        "ID": 1,_x000D_
        "Results": [_x000D_
          [_x000D_
            39.0_x000D_
          ]_x000D_
        ],_x000D_
        "Statistics": {_x000D_
          "CreationDate": "2019-07-23T12:25:47.3118113+02:00",_x000D_
          "LastRefreshDate": "2018-03-16T09:51:14.9612152+01:00",_x000D_
          "TotalRefreshCount": 14,_x000D_
          "CustomInfo": {}_x000D_
        }_x000D_
      },_x000D_
      "2": {_x000D_
        "$type": "Inside.Core.Formula.Definition.DefinitionAC, Inside.Core.Formula",_x000D_
        "ID": 2,_x000D_
        "Results": [_x000D_
          [_x000D_
            102.0_x000D_
          ]_x000D_
        ],_x000D_
        "Statistics": {_x000D_
          "CreationDate": "2019-07-23T12:25:47.3118113+02:00",_x000D_
          "LastRefreshDate": "2018-03-16T09:51:14.9455867+01:00",_x000D_
          "TotalRefreshCount": 13,_x000D_
          "CustomInfo": {}_x000D_
        }_x000D_
      },_x000D_
      "3": {_x000D_
        "$type": "Inside.Core.Formula.Definition.DefinitionAC, Inside.Core.Formula",_x000D_
        "ID": 3,_x000D_
        "Results": [_x000D_
          [_x000D_
            41.0_x000D_
          ]_x000D_
        ],_x000D_
        "Statistics": {_x000D_
          "CreationDate": "2019-07-23T12:25:47.3118113+02:00",_x000D_
          "LastRefreshDate": "2018-03-16T09:51:14.9455867+01:00",_x000D_
          "TotalRefreshCount": 13,_x000D_
          "CustomInfo": {}_x000D_
        }_x000D_
      },_x000D_
      "4": {_x000D_
        "$type": "Inside.Core.Formula.Definition.DefinitionAC, Inside.Core.Formula",_x000D_
        "ID": 4,_x000D_
        "Results": [_x000D_
          [_x000D_
            85.0_x000D_
          ]_x000D_
        ],_x000D_
        "Statistics": {_x000D_
          "CreationDate": "2019-07-23T12:25:47.3118113+02:00",_x000D_
          "LastRefreshDate": "2018-03-16T09:51:14.9768458+01:00",_x000D_
          "TotalRefreshCount": 14,_x000D_
          "CustomInfo": {}_x000D_
        }_x000D_
      },_x000D_
      "5": {_x000D_
        "$type": "Inside.Core.Formula.Definition.DefinitionAC, Inside.Core.Formula",_x000D_
        "ID": 5,_x000D_
        "Results": [_x000D_
          [_x000D_
            102.0_x000D_
          ]_x000D_
        ],_x000D_
        "Statistics": {_x000D_
          "CreationDate": "2019-07-23T12:25:47.3118113+02:00",_x000D_
          "LastRefreshDate": "2018-03-16T09:57:32.4019299+01:00",_x000D_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41.0_x000D_
          ]_x000D_
        ],_x000D_
        "Statistics": {_x000D_
          "CreationDate": "2019-07-23T12:25:47.3118113+02:00",_x000D_
          "LastRefreshDate": "2018-03-16T09:57:32.4175572+01:00",_x000D_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39.0_x000D_
          ]_x000D_
        ],_x000D_
        "Statistics": {_x000D_
          "CreationDate": "2019-07-23T12:25:47.3118113+02:00",_x000D_
          "LastRefreshDate": "2018-03-16T09:57:32.4644432+01:00",_x000D_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85.0_x000D_
          ]_x000D_
        ],_x000D_
        "Statistics": {_x000D_
          "CreationDate": "2019-07-23T12:25:47.3118113+02:00",_x000D_
          "LastRefreshDate": "2018-03-16T09:57:32.4644432+01:00",_x000D_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102.0_x000D_
          ]_x000D_
        ],_x000D_
        "Statistics": {_x000D_
          "CreationDate": "2019-07-23T12:25:47.3118113+02:00",_x000D_
          "LastRefreshDate": "2018-03-16T09:59:48.7819934+01:00",_x000D_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41.0_x000D_
          ]_x000D_
        ],_x000D_
        "Statistics": {_x000D_
          "CreationDate": "2019-07-23T12:25:47.3118113+02:00",_x000D_
          "LastRefreshDate": "2018-03-16T09:59:48.7976227+01:00",_x000D_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39.0_x000D_
          ]_x000D_
        ],_x000D_
        "Statistics": {_x000D_
          "CreationDate": "2019-07-23T12:25:47.3118113+02:00",_x000D_
          "LastRefreshDate": "2018-03-16T09:59:48.8132517+01:00",_x000D_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85.0_x000D_
          ]_x000D_
        ],_x000D_
        "Statistics": {_x000D_
          "CreationDate": "2019-07-23T12:25:47.3118113+02:00",_x000D_
          "LastRefreshDate": "2018-03-16T09:59:48.8288806+01:00",_x000D_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102.0_x000D_
          ]_x000D_
        ],_x000D_
        "Statistics": {_x000D_
          "CreationDate": "2019-07-23T12:25:47.3118113+02:00",_x000D_
          "LastRefreshDate": "2018-03-16T09:59:52.9862242+01:00",_x000D_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41.0_x000D_
          ]_x000D_
        ],_x000D_
        "Statistics": {_x000D_
          "CreationDate": "2019-07-23T12:25:47.3118113+02:00",_x000D_
          "LastRefreshDate": "2018-03-16T09:59:52.9862242+01:00",_x000D_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39.0_x000D_
          ]_x000D_
        ],_x000D_
        "Statistics": {_x000D_
          "CreationDate": "2019-07-23T12:25:47.3118113+02:00",_x000D_
          "LastRefreshDate": "2018-03-16T09:59:53.0018502+01:00",_x000D_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85.0_x000D_
          ]_x000D_
        ],_x000D_
        "Statistics": {_x000D_
          "CreationDate": "2019-07-23T12:25:47.3118113+02:00",_x000D_
          "LastRefreshDate": "2018-03-16T09:59:53.0018502+01:00",_x000D_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15.0_x000D_
          ]_x000D_
        ],_x000D_
        "Statistics": {_x000D_
          "CreationDate": "2019-07-23T12:25:47.3118113+02:00",_x000D_
          "LastRefreshDate": "2019-05-23T16:34:25.5962107+02:00",_x000D_
          "TotalRefreshCount": 18,_x000D_
          "CustomInfo": {}_x000D_
        }_x000D_
      },_x000D_
      "18": {_x000D_
        "$type": "Inside.Core.Formula.Definition.DefinitionAC, Inside.Core.Formula",_x000D_
        "ID": 18,_x000D_
        "Results": [_x000D_
          [_x000D_
            26.0_x000D_
          ]_x000D_
        ],_x000D_
        "Statistics": {_x000D_
          "CreationDate": "2019-07-23T12:25:47.3118113+02:00",_x000D_
          "LastRefreshDate": "2019-05-23T16:34:25.6001998+02:00",_x000D_
          "TotalRefreshCount": 18,_x000D_
          "CustomInfo": {}_x000D_
        }_x000D_
      },_x000D_
      "19": {_x000D_
        "$type": "Inside.Core.Formula.Definition.DefinitionAC, Inside.Core.Formula",_x000D_
        "ID": 19,_x000D_
        "Results": [_x000D_
          [_x000D_
            21.0_x000D_
          ]_x000D_
        ],_x000D_
        "Statistics": {_x000D_
          "CreationDate": "2019-07-23T12:25:47.3118113+02:00",_x000D_
          "LastRefreshDate": "2019-05-23T16:34:25.6201463+02:00",_x000D_
          "TotalRefreshCount": 21,_x000D_
          "CustomInfo": {}_x000D_
        }_x000D_
      },_x000D_
      "20": {_x000D_
        "$type": "Inside.Core.Formula.Definition.DefinitionAC, Inside.Core.Formula",_x000D_
        "ID": 20,_x000D_
        "Results": [_x000D_
          [_x000D_
            15.0_x000D_
          ]_x000D_
        ],_x000D_
        "Statistics": {_x000D_
          "CreationDate": "2019-07-23T12:25:47.3118113+02:00",_x000D_
          "LastRefreshDate": "2019-05-23T16:34:25.6211437+02:00",_x000D_
          "TotalRefreshCount": 21,_x000D_
          "CustomInfo": {}_x000D_
        }_x000D_
      }_x000D_
    },_x000D_
    "LastID": 20_x000D_
  }_x000D_
}</t>
  </si>
  <si>
    <t>{_x000D_
  "Formulas": {_x000D_
    "=RIK_AC(\"INF04__;INF04@E=1,S=28,G=0,T=0,P=0:@R=A,S=1260,V={0}:R=B,S=1018,V={1}:R=C,S=1250,V={2}:R=D,S=1005,V={3}:R=E,S=1007,V={4}:R=F,S=1081,V={5}:\";$B$3;$N$4;$D$3;$F$3;$H$3;$J$3)": 1,_x000D_
    "=RIK_AC(\"INF04__;INF04@L=Age,E=3,G=0,T=0,P=0,F=[1253],Y=1:@R=A,S=1260,V={0}:R=B,S=1018,V={1}:R=C,S=1250,V={2}:R=D,S=1005,V={3}:R=E,S=1007,V={4}:R=F,S=1081,V={5}:\";$B$3;$N$4;$D$3;$F$3;$H$3;$J$3)": 2,_x000D_
    "=RIK_AC(\"INF04__;INF04@E=1,S=28,G=0,T=0,P=0:@R=A,S=1260,V={0}:R=B,S=1018,V={1}:R=C,S=1250,V={2}:R=D,S=1005,V={3}:R=E,S=1007,V={4}:R=F,S=1081,V={5}:\";$B$3;$M$4;$D$3;$F$3;$H$3;$J$3)": 3,_x000D_
    "=RIK_AC(\"INF04__;INF04@E=1,S=7,G=0,T=0,P=0:@R=A,S=1260,V={0}:R=C,S=1018,V={1}:R=D,S=1250,V={2}:R=E,S=1005,V={3}:R=E,S=1007,V={4}:R=F,S=1081,V={5}:\";$B$3;$M$4;$D$3;$F$3;$H$3;$J$3)": 4,_x000D_
    "=RIK_AC(\"INF04__;INF04@E=1,S=7,G=0,T=0,P=0:@R=A,S=1260,V={0}:R=B,S=1018,V={1}:R=C,S=1250,V={2}:R=D,S=1005,V={3}:R=E,S=1007,V={4}:R=F,S=1081,V={5}:\";$B$3;$L$4;$D$3;$F$3;$H$3;$J$3)": 5,_x000D_
    "=RIK_AC(\"INF04__;INF04@E=1,S=7,G=0,T=0,P=0:@R=A,S=1260,V={0}:R=C,S=1018,V={1}:R=D,S=1250,V={2}:R=E,S=1005,V={3}:R=E,S=1007,V={4}:R=F,S=1081,V={5}:\";$B$3;$N$4;$D$3;$F$3;$H$3;$J$3)": 6,_x000D_
    "=RIK_AC(\"INF04__;INF04@E=1,S=28,G=0,T=0,P=0:@R=A,S=1260,V={0}:R=B,S=1018,V={1}:R=C,S=1250,V={2}:R=D,S=1005,V={3}:R=E,S=1007,V={4}:R=F,S=1081,V={5}:\";$B$3;$L$4;$D$3;$F$3;$H$3;$J$3)": 7,_x000D_
    "=RIK_AC(\"INF04__;INF04@L=Age,E=3,G=0,T=0,P=0,F=[1253],Y=1:@R=A,S=1260,V={0}:R=B,S=1018,V={1}:R=C,S=1250,V={2}:R=D,S=1005,V={3}:R=E,S=1007,V={4}:R=F,S=1081,V={5}:\";$B$3;$M$4;$D$3;$F$3;$H$3;$J$3)": 8,_x000D_
    "=RIK_AC(\"INF04__;INF04@L=Age,E=3,G=0,T=0,P=0,F=[1253],Y=1:@R=A,S=1260,V={0}:R=B,S=1018,V={1}:R=C,S=1250,V={2}:R=D,S=1005,V={3}:R=E,S=1007,V={4}:R=F,S=1081,V={5}:\";$B$3;$L$4;$D$3;$F$3;$H$3;$J$3)": 9,_x000D_
    "=RIK_AC(\"INF04__;INF04@E=1,S=6,G=0,T=0,P=0:@R=A,S=1260,V={0}:R=B,S=1018,V={1}:R=C,S=1250,V={2}:R=D,S=1005,V={3}:R=E,S=1007,V={4}:R=F,S=1081,V={5}:\";$B$3;$N$4;$D$3;$F$3;$H$3;$J$3)": 10,_x000D_
    "=RIK_AC(\"INF04__;INF04@E=1,S=6,G=0,T=0,P=0:@R=A,S=1260,V={0}:R=B,S=1018,V={1}:R=C,S=1250,V={2}:R=D,S=1005,V={3}:R=E,S=1007,V={4}:R=F,S=1081,V={5}:\";$B$3;$L$4;$D$3;$F$3;$H$3;$J$3)": 11,_x000D_
    "=RIK_AC(\"INF04__;INF04@E=1,S=6,G=0,T=0,P=0:@R=A,S=1260,V={0}:R=B,S=1018,V={1}:R=C,S=1250,V={2}:R=D,S=1005,V={3}:R=E,S=1007,V={4}:R=F,S=1081,V={5}:\";$B$3;$M$4;$D$3;$F$3;$H$3;$J$3)": 12,_x000D_
    "=RIK_AC(\"INF04__;INF04@E=1,S=1,G=0,T=0,P=0:@R=A,S=1260,V={0}:R=B,S=1018,V={1}:R=C,S=1250,V={2}:R=D,S=1005,V={3}:R=E,S=1007,V={4}:R=F,S=1081,V={5}:\";$B$3;$L$4;$D$3;$F$3;$H$3;$J$3)": 13,_x000D_
    "=RIK_AC(\"INF04__;INF04@E=1,S=1,G=0,T=0,P=0:@R=A,S=1260,V={0}:R=B,S=1018,V={1}:R=C,S=1250,V={2}:R=D,S=1005,V={3}:R=E,S=1007,V={4}:R=F,S=1081,V={5}:\";$B$3;$M$4;$D$3;$F$3;$H$3;$J$3)": 14,_x000D_
    "=RIK_AC(\"INF04__;INF04@E=1,S=1,G=0,T=0,P=0:@R=A,S=1260,V={0}:R=B,S=1018,V={1}:R=C,S=1250,V={2}:R=D,S=1005,V={3}:R=E,S=1007,V={4}:R=F,S=1081,V={5}:\";$B$3;$N$4;$D$3;$F$3;$H$3;$J$3)": 15,_x000D_
    "=RIK_AC(\"INF04__;INF04@E=1,S=2,G=0,T=0,P=0:@R=A,S=1260,V={0}:R=C,S=1250,V={1}:R=D,S=1005,V={2}:R=E,S=1007,V={3}:R=F,S=1081,V={4}:R=F,S=1092,V={5}:\";$B$3;$D$3;$F$3;$H$3;$J$3;$L$3)": 16,_x000D_
    "=RIK_AC(\"INF04__;INF04@E=1,S=2,G=0,T=0,P=0:@R=A,S=1260,V={0}:R=B,S=1250,V={1}:R=C,S=1005,V={2}:R=D,S=1007,V={3}:R=E,S=1081,V={4}:R=F,S=1092,V={5}:\";$B$3;$D$3;$F$3;$H$3;$J$3;$M$3)": 17,_x000D_
    "=RIK_AC(\"INF04__;INF04@E=1,S=2,G=0,T=0,P=0:@R=A,S=1260,V={0}:R=B,S=1250,V={1}:R=C,S=1005,V={2}:R=D,S=1007,V={3}:R=E,S=1081,V={4}:R=F,S=1092,V={5}:\";$B$3;$D$3;$F$3;$H$3;$J$3;$N$3)": 18,_x000D_
    "=RIK_AC(\"INF04__;INF04@E=1,S=3,G=0,T=0,P=0:@R=A,S=1260,V={0}:R=C,S=1250,V={1}:R=D,S=1005,V={2}:R=E,S=1007,V={3}:R=F,S=1081,V={4}:R=F,S=1092,V={5}:\";$B$3;$D$3;$F$3;$H$3;$J$3;$L$3)": 19,_x000D_
    "=RIK_AC(\"INF04__;INF04@E=1,S=3,G=0,T=0,P=0:@R=A,S=1260,V={0}:R=B,S=1250,V={1}:R=C,S=1005,V={2}:R=D,S=1007,V={3}:R=E,S=1081,V={4}:R=F,S=1092,V={5}:\";$B$3;$D$3;$F$3;$H$3;$J$3;$L$3)": 20,_x000D_
    "=RIK_AC(\"INF04__;INF04@E=1,S=3,G=0,T=0,P=0:@R=A,S=1260,V={0}:R=B,S=1250,V={1}:R=C,S=1005,V={2}:R=D,S=1007,V={3}:R=E,S=1081,V={4}:R=F,S=1092,V={5}:\";$B$3;$D$3;$F$3;$H$3;$J$3;$M$3)": 21,_x000D_
    "=RIK_AC(\"INF04__;INF04@E=1,S=3,G=0,T=0,P=0:@R=A,S=1260,V={0}:R=B,S=1250,V={1}:R=C,S=1005,V={2}:R=D,S=1007,V={3}:R=E,S=1081,V={4}:R=F,S=1092,V={5}:\";$B$3;$D$3;$F$3;$H$3;$J$3;$N$3)": 22_x000D_
  },_x000D_
  "ItemPool": {_x000D_
    "Items": {_x000D_
      "1": {_x000D_
        "$type": "Inside.Core.Formula.Definition.DefinitionAC, Inside.Core.Formula",_x000D_
        "ID": 1,_x000D_
        "Results": [_x000D_
          [_x000D_
            132.79818237935484_x000D_
          ]_x000D_
        ],_x000D_
        "Statistics": {_x000D_
          "CreationDate": "2019-07-23T12:25:47.3128087+02:00",_x000D_
          "LastRefreshDate": "2018-03-26T11:21:20.439182+02:00",_x000D_
          "TotalRefreshCount": 22,_x000D_
          "CustomInfo": {}_x000D_
        }_x000D_
      },_x000D_
      "2": {_x000D_
        "$type": "Inside.Core.Formula.Definition.DefinitionAC, Inside.Core.Formula",_x000D_
        "ID": 2,_x000D_
        "Results": [_x000D_
          [_x000D_
            49.0_x000D_
          ]_x000D_
        ],_x000D_
        "Statistics": {_x000D_
          "CreationDate": "2019-07-23T12:25:47.3128087+02:00",_x000D_
          "LastRefreshDate": "2019-05-23T16:34:26.5443086+02:00",_x000D_
          "TotalRefreshCount": 30,_x000D_
          "CustomInfo": {}_x000D_
        }_x000D_
      },_x000D_
      "3": {_x000D_
        "$type": "Inside.Core.Formula.Definition.DefinitionAC, Inside.Core.Formula",_x000D_
        "ID": 3,_x000D_
        "Results": [_x000D_
          [_x000D_
            120.38709677419355_x000D_
          ]_x000D_
        ],_x000D_
        "Statistics": {_x000D_
          "CreationDate": "2019-07-23T12:25:47.3128087+02:00",_x000D_
          "LastRefreshDate": "2018-03-26T11:21:20.6625424+02:00",_x000D_
          "TotalRefreshCount": 23,_x000D_
          "CustomInfo": {}_x000D_
        }_x000D_
      },_x000D_
      "4": {_x000D_
        "$type": "Inside.Core.Formula.Definition.DefinitionAC, Inside.Core.Formula",_x000D_
        "ID": 4,_x000D_
        "Results": [_x000D_
          [_x000D_
            43.0_x000D_
          ]_x000D_
        ],_x000D_
        "Statistics": {_x000D_
          "CreationDate": "2019-07-23T12:25:47.3128087+02:00",_x000D_
          "LastRefreshDate": "2018-03-26T11:24:22.8015214+02:00",_x000D_
          "TotalRefreshCount": 24,_x000D_
          "CustomInfo": {}_x000D_
        }_x000D_
      },_x000D_
      "5": {_x000D_
        "$type": "Inside.Core.Formula.Definition.DefinitionAC, Inside.Core.Formula",_x000D_
        "ID": 5,_x000D_
        "Results": [_x000D_
          [_x000D_
            17.0_x000D_
          ]_x000D_
        ],_x000D_
        "Statistics": {_x000D_
          "CreationDate": "2019-07-23T12:25:47.3128087+02:00",_x000D_
          "LastRefreshDate": "2018-03-26T11:21:20.5069174+02:00",_x000D_
          "TotalRefreshCount": 23,_x000D_
          "CustomInfo": {}_x000D_
        }_x000D_
      },_x000D_
      "6": {_x000D_
        "$type": "Inside.Core.Formula.Definition.DefinitionAC, Inside.Core.Formula",_x000D_
        "ID": 6,_x000D_
        "Results": [_x000D_
          [_x000D_
            33.0_x000D_
          ]_x000D_
        ],_x000D_
        "Statistics": {_x000D_
          "CreationDate": "2019-07-23T12:25:47.3128087+02:00",_x000D_
          "LastRefreshDate": "2018-03-26T11:21:20.3272662+02:00",_x000D_
          "TotalRefreshCount": 22,_x000D_
          "CustomInfo": {}_x000D_
        }_x000D_
      },_x000D_
      "7": {_x000D_
        "$type": "Inside.Core.Formula.Definition.DefinitionAC, Inside.Core.Formula",_x000D_
        "ID": 7,_x000D_
        "Results": [_x000D_
          [_x000D_
            106.7741935483871_x000D_
          ]_x000D_
        ],_x000D_
        "Statistics": {_x000D_
          "CreationDate": "2019-07-23T12:25:47.3128087+02:00",_x000D_
          "LastRefreshDate": "2018-03-26T11:21:20.464896+02:00",_x000D_
          "TotalRefreshCount": 23,_x000D_
          "CustomInfo": {}_x000D_
        }_x000D_
      },_x000D_
      "8": {_x000D_
        "$type": "Inside.Core.Formula.Definition.DefinitionAC, Inside.Core.Formula",_x000D_
        "ID": 8,_x000D_
        "Results": [_x000D_
          [_x000D_
            48.0_x000D_
          ]_x000D_
        ],_x000D_
        "Statistics": {_x000D_
          "CreationDate": "2019-07-23T12:25:47.3128087+02:00",_x000D_
          "LastRefreshDate": "2019-05-23T16:34:26.5423139+02:00",_x000D_
          "TotalRefreshCount": 31,_x000D_
          "CustomInfo": {}_x000D_
        }_x000D_
      },_x000D_
      "9": {_x000D_
        "$type": "Inside.Core.Formula.Definition.DefinitionAC, Inside.Core.Formula",_x000D_
        "ID": 9,_x000D_
        "Results": [_x000D_
          [_x000D_
            47.0_x000D_
          ]_x000D_
        ],_x000D_
        "Statistics": {_x000D_
          "CreationDate": "2019-07-23T12:25:47.3128087+02:00",_x000D_
          "LastRefreshDate": "2019-05-23T16:34:26.5403193+02:00",_x000D_
          "TotalRefreshCount": 32,_x000D_
          "CustomInfo": {}_x000D_
        }_x000D_
      },_x000D_
      "10": {_x000D_
        "$type": "Inside.Core.Formula.Definition.DefinitionAC, Inside.Core.Formula",_x000D_
        "ID": 10,_x000D_
        "Results": [_x000D_
          [_x000D_
            48.0_x000D_
          ]_x000D_
        ],_x000D_
        "Statistics": {_x000D_
          "CreationDate": "2019-07-23T12:25:47.3128087+02:00",_x000D_
          "LastRefreshDate": "2018-03-26T11:21:20.3916383+02:00",_x000D_
          "TotalRefreshCount": 22,_x000D_
          "CustomInfo": {}_x000D_
        }_x000D_
      },_x000D_
      "11": {_x000D_
        "$type": "Inside.Core.Formula.Definition.DefinitionAC, Inside.Core.Formula",_x000D_
        "ID": 11,_x000D_
        "Results": [_x000D_
          [_x000D_
            35.0_x000D_
          ]_x000D_
        ],_x000D_
        "Statistics": {_x000D_
          "CreationDate": "2019-07-23T12:25:47.3128087+02:00",_x000D_
          "LastRefreshDate": "2018-03-26T11:21:20.4729019+02:00",_x000D_
          "TotalRefreshCount": 23,_x000D_
          "CustomInfo": {}_x000D_
        }_x000D_
      },_x000D_
      "12": {_x000D_
        "$type": "Inside.Core.Formula.Definition.DefinitionAC, Inside.Core.Formula",_x000D_
        "ID": 12,_x000D_
        "Results": [_x000D_
          [_x000D_
            65.0_x000D_
          ]_x000D_
        ],_x000D_
        "Statistics": {_x000D_
          "CreationDate": "2019-07-23T12:25:47.3128087+02:00",_x000D_
          "LastRefreshDate": "2018-03-26T11:21:20.6905621+02:00",_x000D_
          "TotalRefreshCount": 23,_x000D_
          "CustomInfo": {}_x000D_
        }_x000D_
      },_x000D_
      "13": {_x000D_
        "$type": "Inside.Core.Formula.Definition.DefinitionAC, Inside.Core.Formula",_x000D_
        "ID": 13,_x000D_
        "Results": [_x000D_
          [_x000D_
            32.0_x000D_
          ]_x000D_
        ],_x000D_
        "Statistics": {_x000D_
          "CreationDate": "2019-07-23T12:25:47.3128087+02:00",_x000D_
          "LastRefreshDate": "2019-05-23T16:34:26.5144197+02:00",_x000D_
          "TotalRefreshCount": 10,_x000D_
          "CustomInfo": {}_x000D_
        }_x000D_
      },_x000D_
      "14": {_x000D_
        "$type": "Inside.Core.Formula.Definition.DefinitionAC, Inside.Core.Formula",_x000D_
        "ID": 14,_x000D_
        "Results": [_x000D_
          [_x000D_
            36.0_x000D_
          ]_x000D_
        ],_x000D_
        "Statistics": {_x000D_
          "CreationDate": "2019-07-23T12:25:47.3128087+02:00",_x000D_
          "LastRefreshDate": "2019-05-23T16:34:26.5174085+02:00",_x000D_
          "TotalRefreshCount": 9,_x000D_
          "CustomInfo": {}_x000D_
        }_x000D_
      },_x000D_
      "15": {_x000D_
        "$type": "Inside.Core.Formula.Definition.DefinitionAC, Inside.Core.Formula",_x000D_
        "ID": 15,_x000D_
        "Results": [_x000D_
          [_x000D_
            41.0_x000D_
          ]_x000D_
        ],_x000D_
        "Statistics": {_x000D_
          "CreationDate": "2019-07-23T12:25:47.3128087+02:00",_x000D_
          "LastRefreshDate": "2019-05-23T16:34:26.5313444+02:00",_x000D_
          "TotalRefreshCount": 9,_x000D_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"2019-07-23T12:25:47.3128087+02:00",_x000D_
          "LastRefreshDate": "2019-05-23T16:34:26.572234+02:00",_x000D_
          "TotalRefreshCount": 12,_x000D_
          "CustomInfo": {}_x000D_
        }_x000D_
      },_x000D_
      "17": {_x000D_
        "$type": "Inside.Core.Formula.Definition.DefinitionAC, Inside.Core.Formula",_x000D_
        "ID": 17,_x000D_
        "Results": [_x000D_
          [_x000D_
            4.0_x000D_
          ]_x000D_
        ],_x000D_
        "Statistics": {_x000D_
          "CreationDate": "2019-07-23T12:25:47.3128087+02:00",_x000D_
          "LastRefreshDate": "2019-05-23T16:34:26.5891887+02:00",_x000D_
          "TotalRefreshCount": 11,_x000D_
          "CustomInfo": {}_x000D_
        }_x000D_
      },_x000D_
      "18": {_x000D_
        "$type": "Inside.Core.Formula.Definition.DefinitionAC, Inside.Core.Formula",_x000D_
        "ID": 18,_x000D_
        "Results": [_x000D_
          [_x000D_
            6.0_x000D_
          ]_x000D_
        ],_x000D_
        "Statistics": {_x000D_
          "CreationDate": "2019-07-23T12:25:47.3128087+02:00",_x000D_
          "LastRefreshDate": "2019-05-23T16:34:26.58121+02:00",_x000D_
          "TotalRefreshCount": 10,_x000D_
          "CustomInfo": {}_x000D_
        }_x000D_
      },_x000D_
      "19": {_x000D_
        "$type": "Inside.Core.Formula.Definition.DefinitionAC, Inside.Core.Formula",_x000D_
        "ID": 19,_x000D_
        "Results": [_x000D_
          [_x000D_
            17.0_x000D_
          ]_x000D_
        ],_x000D_
        "Statistics": {_x000D_
          "CreationDate": "2019-07-23T12:25:47.3128087+02:00",_x000D_
          "LastRefreshDate": "2018-03-26T11:23:28.2505811+02:00",_x000D_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1.0_x000D_
          ]_x000D_
        ],_x000D_
        "Statistics": {_x000D_
          "CreationDate": "2019-07-23T12:25:47.3128087+02:00",_x000D_
          "LastRefreshDate": "2019-05-23T16:34:26.5742286+02:00",_x000D_
          "TotalRefreshCount": 12,_x000D_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"2019-07-23T12:25:47.3128087+02:00",_x000D_
          "LastRefreshDate": "2019-05-23T16:34:26.5911833+02:00",_x000D_
          "TotalRefreshCount": 11,_x000D_
          "CustomInfo": {}_x000D_
        }_x000D_
      },_x000D_
      "22": {_x000D_
        "$type": "Inside.Core.Formula.Definition.DefinitionAC, Inside.Core.Formula",_x000D_
        "ID": 22,_x000D_
        "Results": [_x000D_
          [_x000D_
            1.0_x000D_
          ]_x000D_
        ],_x000D_
        "Statistics": {_x000D_
          "CreationDate": "2019-07-23T12:25:47.3128087+02:00",_x000D_
          "LastRefreshDate": "2019-05-23T16:34:26.5832048+02:00",_x000D_
          "TotalRefreshCount": 10,_x000D_
          "CustomInfo": {}_x000D_
        }_x000D_
      }_x000D_
    },_x000D_
    "LastID": 22_x000D_
  }_x000D_
}</t>
  </si>
  <si>
    <t>{_x000D_
  "Formulas": {_x000D_
    "=RIK_AC(\"INF04__;INF04@E=1,S=6,G=0,T=0,P=0:@R=A,S=1260,V={0}:R=B,S=1018,V={1}:R=C,S=1250,V={2}:R=D,S=1005,V={3}:R=E,S=1251,V=FEMME:R=F,S=1081,V={4}:\";$B$3;$I$3;$D$3;$F$3;$H$3)": 1,_x000D_
    "=RIK_AC(\"INF04__;INF04@E=1,S=1,G=0,T=0,P=0:@R=A,S=1260,V={0}:R=B,S=1018,V={1}:R=C,S=1250,V={2}:R=D,S=1005,V={3}:R=F,S=1251,V=HOMME:R=F,S=1081,V={4}:\";$B$3;$I$3;$D$3;$F$3;$H$3)": 2,_x000D_
    "=RIK_AC(\"INF04__;INF04@E=1,S=7,G=0,T=0,P=0:@R=A,S=1260,V={0}:R=B,S=1018,V={1}:R=C,S=1250,V={2}:R=D,S=1005,V={3}:R=E,S=1251,V=HOMME:R=F,S=1081,V={4}:\";$B$3;$I$3;$D$3;$F$3;$H$3)": 3,_x000D_
    "=RIK_AC(\"INF04__;INF04@E=1,S=6,G=0,T=0,P=0:@R=A,S=1260,V={0}:R=B,S=1018,V={1}:R=C,S=1250,V={2}:R=D,S=1005,V={3}:R=E,S=1251,V=HOMME:R=F,S=1081,V={4}:\";$B$3;$I$3;$D$3;$F$3;$H$3)": 4,_x000D_
    "=RIK_AC(\"INF04__;INF04@E=1,S=1,G=0,T=0,P=0:@R=A,S=1260,V={0}:R=B,S=1018,V={1}:R=C,S=1250,V={2}:R=D,S=1005,V={3}:R=F,S=1251,V=FEMME:R=F,S=1081,V={4}:\";$B$3;$I$3;$D$3;$F$3;$H$3)": 5,_x000D_
    "=RIK_AC(\"INF04__;INF04@E=1,S=7,G=0,T=0,P=0:@R=A,S=1260,V={0}:R=B,S=1018,V={1}:R=C,S=1250,V={2}:R=D,S=1005,V={3}:R=E,S=1251,V=FEMME:R=F,S=1081,V={4}:\";$B$3;$I$3;$D$3;$F$3;$H$3)": 6,_x000D_
    "=RIK_AC(\"INF04__;INF04@E=1,S=6,G=0,T=0,P=0:@R=A,S=1260,V={0}:R=B,S=1018,V={1}:R=C,S=1250,V={2}:R=D,S=1005,V={3}:R=E,S=1251,V=FEMME:R=F,S=1081,V={4}:\";$B$3;$J$3;$D$3;$G$3;$I$3)": 7,_x000D_
    "=RIK_AC(\"INF04__;INF04@E=1,S=1,G=0,T=0,P=0:@R=A,S=1260,V={0}:R=B,S=1018,V={1}:R=C,S=1250,V={2}:R=D,S=1005,V={3}:R=F,S=1251,V=HOMME:R=F,S=1081,V={4}:\";$B$3;$J$3;$D$3;$G$3;$I$3)": 8,_x000D_
    "=RIK_AC(\"INF04__;INF04@E=1,S=1,G=0,T=0,P=0:@R=A,S=1260,V={0}:R=B,S=1018,V={1}:R=C,S=1250,V={2}:R=D,S=1005,V={3}:R=F,S=1251,V=FEMME:R=F,S=1081,V={4}:\";$B$3;$J$3;$D$3;$G$3;$I$3)": 9,_x000D_
    "=RIK_AC(\"INF04__;INF04@E=1,S=7,G=0,T=0,P=0:@R=A,S=1260,V={0}:R=B,S=1018,V={1}:R=C,S=1250,V={2}:R=D,S=1005,V={3}:R=E,S=1251,V=HOMME:R=F,S=1081,V={4}:\";$B$3;$J$3;$D$3;$G$3;$I$3)": 10,_x000D_
    "=RIK_AC(\"INF04__;INF04@E=1,S=7,G=0,T=0,P=0:@R=A,S=1260,V={0}:R=B,S=1018,V={1}:R=C,S=1250,V={2}:R=D,S=1005,V={3}:R=E,S=1251,V=FEMME:R=F,S=1081,V={4}:\";$B$3;$J$3;$D$3;$G$3;$I$3)": 11,_x000D_
    "=RIK_AC(\"INF04__;INF04@E=1,S=6,G=0,T=0,P=0:@R=A,S=1260,V={0}:R=B,S=1018,V={1}:R=C,S=1250,V={2}:R=D,S=1005,V={3}:R=E,S=1251,V=HOMME:R=F,S=1081,V={4}:\";$B$3;$J$3;$D$3;$G$3;$I$3)": 12,_x000D_
    "=RIK_AC(\"INF04__;INF04@E=1,S=6,G=0,T=0,P=0:@R=A,S=1260,V={0}:R=B,S=1018,V={1}:R=C,S=1250,V={2}:R=D,S=1005,V={3}:R=E,S=1251,V=FEMME:R=F,S=1081,V={4}:\";$B$3;$J$2;$D$3;$G$3;$I$3)": 13,_x000D_
    "=RIK_AC(\"INF04__;INF04@E=1,S=1,G=0,T=0,P=0:@R=A,S=1260,V={0}:R=B,S=1018,V={1}:R=C,S=1250,V={2}:R=D,S=1005,V={3}:R=F,S=1251,V=HOMME:R=F,S=1081,V={4}:\";$B$3;$J$2;$D$3;$G$3;$I$3)": 14,_x000D_
    "=RIK_AC(\"INF04__;INF04@E=1,S=1,G=0,T=0,P=0:@R=A,S=1260,V={0}:R=B,S=1018,V={1}:R=C,S=1250,V={2}:R=D,S=1005,V={3}:R=F,S=1251,V=FEMME:R=F,S=1081,V={4}:\";$B$3;$J$2;$D$3;$G$3;$I$3)": 15,_x000D_
    "=RIK_AC(\"INF04__;INF04@E=1,S=7,G=0,T=0,P=0:@R=A,S=1260,V={0}:R=B,S=1018,V={1}:R=C,S=1250,V={2}:R=D,S=1005,V={3}:R=E,S=1251,V=HOMME:R=F,S=1081,V={4}:\";$B$3;$J$2;$D$3;$G$3;$I$3)": 16,_x000D_
    "=RIK_AC(\"INF04__;INF04@E=1,S=7,G=0,T=0,P=0:@R=A,S=1260,V={0}:R=B,S=1018,V={1}:R=C,S=1250,V={2}:R=D,S=1005,V={3}:R=E,S=1251,V=FEMME:R=F,S=1081,V={4}:\";$B$3;$J$2;$D$3;$G$3;$I$3)": 17,_x000D_
    "=RIK_AC(\"INF04__;INF04@E=1,S=6,G=0,T=0,P=0:@R=A,S=1260,V={0}:R=B,S=1018,V={1}:R=C,S=1250,V={2}:R=D,S=1005,V={3}:R=E,S=1251,V=HOMME:R=F,S=1081,V={4}:\";$B$3;$J$2;$D$3;$G$3;$I$3)": 18,_x000D_
    "=RIK_AC(\"INF04__;INF04@E=1,S=6,G=0,T=0,P=0:@R=A,S=1260,V={0}:R=B,S=1018,V={1}:R=C,S=1250,V={2}:R=D,S=1005,V={3}:R=E,S=1251,V=FEMME:R=F,S=1081,V={4}:\";$B$3;$J$2;$D$3;$F$3;$H$3)": 19,_x000D_
    "=RIK_AC(\"INF04__;INF04@E=1,S=1,G=0,T=0,P=0:@R=A,S=1260,V={0}:R=B,S=1018,V={1}:R=C,S=1250,V={2}:R=D,S=1005,V={3}:R=F,S=1251,V=HOMME:R=F,S=1081,V={4}:\";$B$3;$J$2;$D$3;$F$3;$H$3)": 20,_x000D_
    "=RIK_AC(\"INF04__;INF04@E=1,S=1,G=0,T=0,P=0:@R=A,S=1260,V={0}:R=B,S=1018,V={1}:R=C,S=1250,V={2}:R=D,S=1005,V={3}:R=F,S=1251,V=FEMME:R=F,S=1081,V={4}:\";$B$3;$J$2;$D$3;$F$3;$H$3)": 21,_x000D_
    "=RIK_AC(\"INF04__;INF04@E=1,S=7,G=0,T=0,P=0:@R=A,S=1260,V={0}:R=B,S=1018,V={1}:R=C,S=1250,V={2}:R=D,S=1005,V={3}:R=E,S=1251,V=HOMME:R=F,S=1081,V={4}:\";$B$3;$J$2;$D$3;$F$3;$H$3)": 22,_x000D_
    "=RIK_AC(\"INF04__;INF04@E=1,S=7,G=0,T=0,P=0:@R=A,S=1260,V={0}:R=B,S=1018,V={1}:R=C,S=1250,V={2}:R=D,S=1005,V={3}:R=E,S=1251,V=FEMME:R=F,S=1081,V={4}:\";$B$3;$J$2;$D$3;$F$3;$H$3)": 23,_x000D_
    "=RIK_AC(\"INF04__;INF04@E=1,S=6,G=0,T=0,P=0:@R=A,S=1260,V={0}:R=B,S=1018,V={1}:R=C,S=1250,V={2}:R=D,S=1005,V={3}:R=E,S=1251,V=HOMME:R=F,S=1081,V={4}:\";$B$3;$J$2;$D$3;$F$3;$H$3)": 24,_x000D_
    "=RIK_AC(\"INF04__;INF04@E=1,S=6,G=0,T=0,P=0:@R=A,S=1260,V={0}:R=B,S=1018,V={1}:R=C,S=1250,V={2}:R=D,S=1005,V={3}:R=E,S=1251,V=FEMME:R=F,S=1081,V={4}:\";$B$3;$J$2;$D$3;$F$3;$J$3)": 25,_x000D_
    "=RIK_AC(\"INF04__;INF04@E=1,S=1,G=0,T=0,P=0:@R=A,S=1260,V={0}:R=B,S=1018,V={1}:R=C,S=1250,V={2}:R=D,S=1005,V={3}:R=F,S=1251,V=HOMME:R=F,S=1081,V={4}:\";$B$3;$J$2;$D$3;$F$3;$J$3)": 26,_x000D_
    "=RIK_AC(\"INF04__;INF04@E=1,S=1,G=0,T=0,P=0:@R=A,S=1260,V={0}:R=B,S=1018,V={1}:R=C,S=1250,V={2}:R=D,S=1005,V={3}:R=F,S=1251,V=FEMME:R=F,S=1081,V={4}:\";$B$3;$J$2;$D$3;$F$3;$J$3)": 27,_x000D_
    "=RIK_AC(\"INF04__;INF04@E=1,S=7,G=0,T=0,P=0:@R=A,S=1260,V={0}:R=B,S=1018,V={1}:R=C,S=1250,V={2}:R=D,S=1005,V={3}:R=E,S=1251,V=HOMME:R=F,S=1081,V={4}:\";$B$3;$J$2;$D$3;$F$3;$J$3)": 28,_x000D_
    "=RIK_AC(\"INF04__;INF04@E=1,S=7,G=0,T=0,P=0:@R=A,S=1260,V={0}:R=B,S=1018,V={1}:R=C,S=1250,V={2}:R=D,S=1005,V={3}:R=E,S=1251,V=FEMME:R=F,S=1081,V={4}:\";$B$3;$J$2;$D$3;$F$3;$J$3)": 29,_x000D_
    "=RIK_AC(\"INF04__;INF04@E=1,S=6,G=0,T=0,P=0:@R=A,S=1260,V={0}:R=B,S=1018,V={1}:R=C,S=1250,V={2}:R=D,S=1005,V={3}:R=E,S=1251,V=HOMME:R=F,S=1081,V={4}:\";$B$3;$J$2;$D$3;$F$3;$J$3)": 30,_x000D_
    "=RIK_AC(\"INF04__;INF04@E=1,S=1,G=0,T=0,P=0:@R=A,S=1260,V={0}:R=B,S=1018,V={1}:R=C,S=1250,V={2}:R=D,S=1005,V={3}:R=E,S=1251,V=FEMME:R=F,S=1081,V={4}:R=G,S=1007,V={5}:\";$B$3;$J$2;$D$3;$F$3;$J$3;$H$3)": 31,_x000D_
    "=RIK_AC(\"INF04__;INF04@E=1,S=6,G=0,T=0,P=0:@R=A,S=1260,V={0}:R=B,S=1018,V={1}:R=C,S=1250,V={2}:R=D,S=1005,V={3}:R=E,S=1251,V=FEMME:R=F,S=1081,V={4}:R=G,S=1007,V={5}:\";$B$3;$J$2;$D$3;$F$3;$J$3;$H$3)": 32,_x000D_
    "=RIK_AC(\"INF04__;INF04@E=1,S=7,G=0,T=0,P=0:@R=A,S=1260,V={0}:R=B,S=1018,V={1}:R=C,S=1250,V={2}:R=D,S=1005,V={3}:R=E,S=1251,V=FEMME:R=F,S=1081,V={4}:R=G,S=1007,V={5}:\";$B$3;$J$2;$D$3;$F$3;$J$3;$H$3)": 33,_x000D_
    "=RIK_AC(\"INF04__;INF04@E=1,S=1,G=0,T=0,P=0:@R=A,S=1260,V={0}:R=B,S=1018,V={1}:R=C,S=1250,V={2}:R=D,S=1005,V={3}:R=E,S=1251,V=HOMME:R=F,S=1081,V={4}:R=G,S=1007,V={5}:\";$B$3;$J$2;$D$3;$F$3;$J$3;$H$3)": 34,_x000D_
    "=RIK_AC(\"INF04__;INF04@E=1,S=6,G=0,T=0,P=0:@R=A,S=1260,V={0}:R=B,S=1018,V={1}:R=C,S=1250,V={2}:R=D,S=1005,V={3}:R=E,S=1251,V=HOMME:R=F,S=1081,V={4}:R=G,S=1007,V={5}:\";$B$3;$J$2;$D$3;$F$3;$J$3;$H$3)": 35,_x000D_
    "=RIK_AC(\"INF04__;INF04@E=1,S=7,G=0,T=0,P=0:@R=A,S=1260,V={0}:R=B,S=1018,V={1}:R=C,S=1250,V={2}:R=D,S=1005,V={3}:R=E,S=1251,V=HOMME:R=F,S=1081,V={4}:R=G,S=1007,V={5}:\";$B$3;$J$2;$D$3;$F$3;$J$3;$H$3)": 36_x000D_
  },_x000D_
  "ItemPool": {_x000D_
    "Items": {_x000D_
      "1": {_x000D_
        "$type": "Inside.Core.Formula.Definition.DefinitionAC, Inside.Core.Formula",_x000D_
        "ID": 1,_x000D_
        "Results": [_x000D_
          [_x000D_
            26.0_x000D_
          ]_x000D_
        ],_x000D_
        "Statistics": {_x000D_
          "CreationDate": "2019-07-23T12:25:47.3128087+02:00",_x000D_
          "LastRefreshDate": "2018-03-16T09:51:15.3559786+01:00",_x000D_
          "TotalRefreshCount": 12,_x000D_
          "CustomInfo": {}_x000D_
        }_x000D_
      },_x000D_
      "2": {_x000D_
        "$type": "Inside.Core.Formula.Definition.DefinitionAC, Inside.Core.Formula",_x000D_
        "ID": 2,_x000D_
        "Results": [_x000D_
          [_x000D_
            41.0_x000D_
          ]_x000D_
        ],_x000D_
        "Statistics": {_x000D_
          "CreationDate": "2019-07-23T12:25:47.3128087+02:00",_x000D_
          "LastRefreshDate": "2018-03-16T09:51:15.3639836+01:00",_x000D_
          "TotalRefreshCount": 12,_x000D_
          "CustomInfo": {}_x000D_
        }_x000D_
      },_x000D_
      "3": {_x000D_
        "$type": "Inside.Core.Formula.Definition.DefinitionAC, Inside.Core.Formula",_x000D_
        "ID": 3,_x000D_
        "Results": [_x000D_
          [_x000D_
            3.0_x000D_
          ]_x000D_
        ],_x000D_
        "Statistics": {_x000D_
          "CreationDate": "2019-07-23T12:25:47.3128087+02:00",_x000D_
          "LastRefreshDate": "2018-03-16T09:51:15.3732578+01:00",_x000D_
          "TotalRefreshCount": 12,_x000D_
          "CustomInfo": {}_x000D_
        }_x000D_
      },_x000D_
      "4": {_x000D_
        "$type": "Inside.Core.Formula.Definition.DefinitionAC, Inside.Core.Formula",_x000D_
        "ID": 4,_x000D_
        "Results": [_x000D_
          [_x000D_
            12.0_x000D_
          ]_x000D_
        ],_x000D_
        "Statistics": {_x000D_
          "CreationDate": "2019-07-23T12:25:47.3128087+02:00",_x000D_
          "LastRefreshDate": "2018-03-16T09:51:15.3888884+01:00",_x000D_
          "TotalRefreshCount": 12,_x000D_
          "CustomInfo": {}_x000D_
        }_x000D_
      },_x000D_
      "5": {_x000D_
        "$type": "Inside.Core.Formula.Definition.DefinitionAC, Inside.Core.Formula",_x000D_
        "ID": 5,_x000D_
        "Results": [_x000D_
          [_x000D_
            102.0_x000D_
          ]_x000D_
        ],_x000D_
        "Statistics": {_x000D_
          "CreationDate": "2019-07-23T12:25:47.3128087+02:00",_x000D_
          "LastRefreshDate": "2018-03-16T09:51:15.3732578+01:00",_x000D_
          "TotalRefreshCount": 12,_x000D_
          "CustomInfo": {}_x000D_
        }_x000D_
      },_x000D_
      "6": {_x000D_
        "$type": "Inside.Core.Formula.Definition.DefinitionAC, Inside.Core.Formula",_x000D_
        "ID": 6,_x000D_
        "Results": [_x000D_
          [_x000D_
            10.0_x000D_
          ]_x000D_
        ],_x000D_
        "Statistics": {_x000D_
          "CreationDate": "2019-07-23T12:25:47.3128087+02:00",_x000D_
          "LastRefreshDate": "2018-03-16T09:51:15.3888884+01:00",_x000D_
          "TotalRefreshCount": 12,_x000D_
          "CustomInfo": {}_x000D_
        }_x000D_
      },_x000D_
      "7": {_x000D_
        "$type": "Inside.Core.Formula.Definition.DefinitionAC, Inside.Core.Formula",_x000D_
        "ID": 7,_x000D_
        "Results": [_x000D_
          [_x000D_
            26.0_x000D_
          ]_x000D_
        ],_x000D_
        "Statistics": {_x000D_
          "CreationDate": "2019-07-23T12:25:47.3128087+02:00",_x000D_
          "LastRefreshDate": "2018-03-16T09:56:36.6562793+01:00",_x000D_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41.0_x000D_
          ]_x000D_
        ],_x000D_
        "Statistics": {_x000D_
          "CreationDate": "2019-07-23T12:25:47.3128087+02:00",_x000D_
          "LastRefreshDate": "2018-03-16T09:56:36.6719083+01:00",_x000D_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102.0_x000D_
          ]_x000D_
        ],_x000D_
        "Statistics": {_x000D_
          "CreationDate": "2019-07-23T12:25:47.3128087+02:00",_x000D_
          "LastRefreshDate": "2018-03-16T09:56:36.7031666+01:00",_x000D_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3.0_x000D_
          ]_x000D_
        ],_x000D_
        "Statistics": {_x000D_
          "CreationDate": "2019-07-23T12:25:47.3128087+02:00",_x000D_
          "LastRefreshDate": "2018-03-16T09:56:36.7187951+01:00",_x000D_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10.0_x000D_
          ]_x000D_
        ],_x000D_
        "Statistics": {_x000D_
          "CreationDate": "2019-07-23T12:25:47.3128087+02:00",_x000D_
          "LastRefreshDate": "2018-03-16T09:56:36.7344253+01:00",_x000D_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12.0_x000D_
          ]_x000D_
        ],_x000D_
        "Statistics": {_x000D_
          "CreationDate": "2019-07-23T12:25:47.3128087+02:00",_x000D_
          "LastRefreshDate": "2018-03-16T09:56:36.7500609+01:00",_x000D_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26.0_x000D_
          ]_x000D_
        ],_x000D_
        "Statistics": {_x000D_
          "CreationDate": "2019-07-23T12:25:47.3128087+02:00",_x000D_
          "LastRefreshDate": "2018-03-16T10:00:43.97478+01:00",_x000D_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41.0_x000D_
          ]_x000D_
        ],_x000D_
        "Statistics": {_x000D_
          "CreationDate": "2019-07-23T12:25:47.3128087+02:00",_x000D_
          "LastRefreshDate": "2018-03-16T10:00:43.9907941+01:00",_x000D_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102.0_x000D_
          ]_x000D_
        ],_x000D_
        "Statistics": {_x000D_
          "CreationDate": "2019-07-23T12:25:47.3128087+02:00",_x000D_
          "LastRefreshDate": "2018-03-16T10:00:44.0048061+01:00",_x000D_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3.0_x000D_
          ]_x000D_
        ],_x000D_
        "Statistics": {_x000D_
          "CreationDate": "2019-07-23T12:25:47.3128087+02:00",_x000D_
          "LastRefreshDate": "2018-03-16T10:00:44.0138462+01:00",_x000D_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10.0_x000D_
          ]_x000D_
        ],_x000D_
        "Statistics": {_x000D_
          "CreationDate": "2019-07-23T12:25:47.3128087+02:00",_x000D_
          "LastRefreshDate": "2018-03-16T10:00:44.0294748+01:00",_x000D_
          "TotalRefreshCount": 1,_x000D_
          "CustomInfo": {}_x000D_
        }_x000D_
      },_x000D_
      "18": {_x000D_
        "$type": "Inside.Core.Formula.Definition.DefinitionAC, Inside.Core.Formula",_x000D_
        "ID": 18,_x000D_
        "Results": [_x000D_
          [_x000D_
            12.0_x000D_
          ]_x000D_
        ],_x000D_
        "Statistics": {_x000D_
          "CreationDate": "2019-07-23T12:25:47.3128087+02:00",_x000D_
          "LastRefreshDate": "2018-03-16T10:00:44.0294748+01:00",_x000D_
          "TotalRefreshCount": 1,_x000D_
          "CustomInfo": {}_x000D_
        }_x000D_
      },_x000D_
      "19": {_x000D_
        "$type": "Inside.Core.Formula.Definition.DefinitionAC, Inside.Core.Formula",_x000D_
        "ID": 19,_x000D_
        "Results": [_x000D_
          [_x000D_
            26.0_x000D_
          ]_x000D_
        ],_x000D_
        "Statistics": {_x000D_
          "CreationDate": "2019-07-23T12:25:47.3128087+02:00",_x000D_
          "LastRefreshDate": "2018-03-16T10:00:57.1529498+01:00",_x000D_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41.0_x000D_
          ]_x000D_
        ],_x000D_
        "Statistics": {_x000D_
          "CreationDate": "2019-07-23T12:25:47.3128087+02:00",_x000D_
          "LastRefreshDate": "2018-03-16T10:00:57.1685726+01:00",_x000D_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102.0_x000D_
          ]_x000D_
        ],_x000D_
        "Statistics": {_x000D_
          "CreationDate": "2019-07-23T12:25:47.3128087+02:00",_x000D_
          "LastRefreshDate": "2018-03-16T10:00:57.1685726+01:00",_x000D_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3.0_x000D_
          ]_x000D_
        ],_x000D_
        "Statistics": {_x000D_
          "CreationDate": "2019-07-23T12:25:47.3128087+02:00",_x000D_
          "LastRefreshDate": "2018-03-16T10:00:57.184204+01:00",_x000D_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10.0_x000D_
          ]_x000D_
        ],_x000D_
        "Statistics": {_x000D_
          "CreationDate": "2019-07-23T12:25:47.3128087+02:00",_x000D_
          "LastRefreshDate": "2018-03-16T10:00:57.184204+01:00",_x000D_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12.0_x000D_
          ]_x000D_
        ],_x000D_
        "Statistics": {_x000D_
          "CreationDate": "2019-07-23T12:25:47.3128087+02:00",_x000D_
          "LastRefreshDate": "2018-03-16T10:00:57.1998305+01:00",_x000D_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38.0_x000D_
          ]_x000D_
        ],_x000D_
        "Statistics": {_x000D_
          "CreationDate": "2019-07-23T12:25:47.3128087+02:00",_x000D_
          "LastRefreshDate": "2018-03-21T15:15:58.7917513+01:00",_x000D_
          "TotalRefreshCount": 14,_x000D_
          "CustomInfo": {}_x000D_
        }_x000D_
      },_x000D_
      "26": {_x000D_
        "$type": "Inside.Core.Formula.Definition.DefinitionAC, Inside.Core.Formula",_x000D_
        "ID": 26,_x000D_
        "Results": [_x000D_
          [_x000D_
            39.0_x000D_
          ]_x000D_
        ],_x000D_
        "Statistics": {_x000D_
          "CreationDate": "2019-07-23T12:25:47.3128087+02:00",_x000D_
          "LastRefreshDate": "2018-03-21T15:15:58.8073745+01:00",_x000D_
          "TotalRefreshCount": 14,_x000D_
          "CustomInfo": {}_x000D_
        }_x000D_
      },_x000D_
      "27": {_x000D_
        "$type": "Inside.Core.Formula.Definition.DefinitionAC, Inside.Core.Formula",_x000D_
        "ID": 27,_x000D_
        "Results": [_x000D_
          [_x000D_
            85.0_x000D_
          ]_x000D_
        ],_x000D_
        "Statistics": {_x000D_
          "CreationDate": "2019-07-23T12:25:47.3128087+02:00",_x000D_
          "LastRefreshDate": "2018-03-21T15:15:58.8698883+01:00",_x000D_
          "TotalRefreshCount": 14,_x000D_
          "CustomInfo": {}_x000D_
        }_x000D_
      },_x000D_
      "28": {_x000D_
        "$type": "Inside.Core.Formula.Definition.DefinitionAC, Inside.Core.Formula",_x000D_
        "ID": 28,_x000D_
        "Results": [_x000D_
          [_x000D_
            10.0_x000D_
          ]_x000D_
        ],_x000D_
        "Statistics": {_x000D_
          "CreationDate": "2019-07-23T12:25:47.3128087+02:00",_x000D_
          "LastRefreshDate": "2018-03-21T15:15:58.8386339+01:00",_x000D_
          "TotalRefreshCount": 14,_x000D_
          "CustomInfo": {}_x000D_
        }_x000D_
      },_x000D_
      "29": {_x000D_
        "$type": "Inside.Core.Formula.Definition.DefinitionAC, Inside.Core.Formula",_x000D_
        "ID": 29,_x000D_
        "Results": [_x000D_
          [_x000D_
            21.0_x000D_
          ]_x000D_
        ],_x000D_
        "Statistics": {_x000D_
          "CreationDate": "2019-07-23T12:25:47.3128087+02:00",_x000D_
          "LastRefreshDate": "2018-03-21T15:15:58.9370051+01:00",_x000D_
          "TotalRefreshCount": 14,_x000D_
          "CustomInfo": {}_x000D_
        }_x000D_
      },_x000D_
      "30": {_x000D_
        "$type": "Inside.Core.Formula.Definition.DefinitionAC, Inside.Core.Formula",_x000D_
        "ID": 30,_x000D_
        "Results": [_x000D_
          [_x000D_
            13.0_x000D_
          ]_x000D_
        ],_x000D_
        "Statistics": {_x000D_
          "CreationDate": "2019-07-23T12:25:47.3128087+02:00",_x000D_
          "LastRefreshDate": "2018-03-21T15:15:58.9057453+01:00",_x000D_
          "TotalRefreshCount": 14,_x000D_
          "CustomInfo": {}_x000D_
        }_x000D_
      },_x000D_
      "31": {_x000D_
        "$type": "Inside.Core.Formula.Definition.DefinitionAC, Inside.Core.Formula",_x000D_
        "ID": 31,_x000D_
        "Results": [_x000D_
          [_x000D_
            15.0_x000D_
          ]_x000D_
        ],_x000D_
        "Statistics": {_x000D_
          "CreationDate": "2019-07-23T12:25:47.3128087+02:00",_x000D_
          "LastRefreshDate": "2019-05-23T16:34:29.2080668+02:00",_x000D_
          "TotalRefreshCount": 14,_x000D_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"2019-07-23T12:25:47.3128087+02:00",_x000D_
          "LastRefreshDate": "2019-05-23T16:34:29.2090641+02:00",_x000D_
          "TotalRefreshCount": 14,_x000D_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"2019-07-23T12:25:47.3128087+02:00",_x000D_
          "LastRefreshDate": "2019-05-23T16:34:29.2110588+02:00",_x000D_
          "TotalRefreshCount": 14,_x000D_
          "CustomInfo": {}_x000D_
        }_x000D_
      },_x000D_
      "34": {_x000D_
        "$type": "Inside.Core.Formula.Definition.DefinitionAC, Inside.Core.Formula",_x000D_
        "ID": 34,_x000D_
        "Results": [_x000D_
          [_x000D_
            26.0_x000D_
          ]_x000D_
        ],_x000D_
        "Statistics": {_x000D_
          "CreationDate": "2019-07-23T12:25:47.3128087+02:00",_x000D_
          "LastRefreshDate": "2019-05-23T16:34:29.2130533+02:00",_x000D_
          "TotalRefreshCount": 14,_x000D_
          "CustomInfo": {}_x000D_
        }_x000D_
      },_x000D_
      "35": {_x000D_
        "$type": "Inside.Core.Formula.Definition.DefinitionAC, Inside.Core.Formula",_x000D_
        "ID": 35,_x000D_
        "Results": [_x000D_
          [_x000D_
            5.0_x000D_
          ]_x000D_
        ],_x000D_
        "Statistics": {_x000D_
          "CreationDate": "2019-07-23T12:25:47.3128087+02:00",_x000D_
          "LastRefreshDate": "2019-05-23T16:34:29.215048+02:00",_x000D_
          "TotalRefreshCount": 14,_x000D_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"2019-07-23T12:25:47.3128087+02:00",_x000D_
          "LastRefreshDate": "2019-05-23T16:34:29.2170428+02:00",_x000D_
          "TotalRefreshCount": 14,_x000D_
          "CustomInfo": {}_x000D_
        }_x000D_
      }_x000D_
    },_x000D_
    "LastID": 36_x000D_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</si>
</sst>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0.00%;\-0.00%"/>
    <numFmt numFmtId="165" formatCode="#,##0_ ;\-#,##0\ "/>
    <numFmt numFmtId="166" formatCode="#,##0&quot; personnes&quot;"/>
    <numFmt numFmtId="167" formatCode="#,##0&quot; ans&quot;"/>
    <numFmt numFmtId="168" formatCode="0&quot;%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0"/>
      <name val="Century Gothic"/>
      <family val="2"/>
    </font>
    <font>
      <b/>
      <sz val="9"/>
      <color indexed="81"/>
      <name val="Tahoma"/>
      <family val="2"/>
    </font>
    <font>
      <sz val="26"/>
      <color theme="5"/>
      <name val="Century Gothic"/>
      <family val="2"/>
    </font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1"/>
      <color theme="0"/>
      <name val="Calibri"/>
      <family val="2"/>
      <scheme val="minor"/>
    </font>
    <font>
      <sz val="12"/>
      <color theme="0"/>
      <name val="Segoe UI Light"/>
      <family val="2"/>
    </font>
    <font>
      <i/>
      <sz val="10"/>
      <color theme="1"/>
      <name val="Century Gothic"/>
      <family val="2"/>
    </font>
    <font>
      <sz val="10"/>
      <name val="Arial"/>
      <family val="2"/>
    </font>
    <font>
      <sz val="28"/>
      <color theme="5"/>
      <name val="Segoe UI"/>
      <family val="2"/>
    </font>
    <font>
      <sz val="28"/>
      <color theme="8"/>
      <name val="Segoe UI"/>
      <family val="2"/>
    </font>
    <font>
      <sz val="12"/>
      <color theme="5"/>
      <name val="Century Gothic"/>
      <family val="2"/>
    </font>
    <font>
      <sz val="12"/>
      <color rgb="FF4DC8ED"/>
      <name val="Century Gothic"/>
      <family val="2"/>
    </font>
    <font>
      <sz val="12"/>
      <color theme="8"/>
      <name val="Century Gothic"/>
      <family val="2"/>
    </font>
    <font>
      <sz val="12"/>
      <color theme="9"/>
      <name val="Century Gothic"/>
      <family val="2"/>
    </font>
    <font>
      <sz val="22"/>
      <color theme="5"/>
      <name val="Segoe UI"/>
      <family val="2"/>
    </font>
    <font>
      <sz val="22"/>
      <color theme="9"/>
      <name val="Segoe UI"/>
      <family val="2"/>
    </font>
    <font>
      <sz val="28"/>
      <color theme="5"/>
      <name val="Century Gothic"/>
      <family val="2"/>
    </font>
    <font>
      <sz val="12"/>
      <color theme="0"/>
      <name val="Segoe UI"/>
      <family val="2"/>
    </font>
    <font>
      <sz val="11"/>
      <color theme="0"/>
      <name val="Segoe UI"/>
      <family val="2"/>
    </font>
    <font>
      <sz val="18"/>
      <color theme="0"/>
      <name val="Segoe UI"/>
      <family val="2"/>
    </font>
    <font>
      <sz val="18"/>
      <color theme="1"/>
      <name val="Segoe UI"/>
      <family val="2"/>
    </font>
    <font>
      <sz val="24"/>
      <color theme="8"/>
      <name val="Segoe UI Light"/>
      <family val="2"/>
    </font>
    <font>
      <sz val="24"/>
      <color theme="5"/>
      <name val="Segoe UI Light"/>
      <family val="2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26"/>
      <color theme="5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 Light"/>
      <family val="2"/>
      <scheme val="major"/>
    </font>
    <font>
      <sz val="28"/>
      <color theme="1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theme="5"/>
      </left>
      <right/>
      <top style="thin">
        <color theme="1" tint="0.499984740745262"/>
      </top>
      <bottom/>
      <diagonal/>
    </border>
    <border>
      <left/>
      <right style="thin">
        <color theme="5"/>
      </right>
      <top style="thin">
        <color theme="1" tint="0.499984740745262"/>
      </top>
      <bottom/>
      <diagonal/>
    </border>
    <border>
      <left style="thin">
        <color theme="5"/>
      </left>
      <right/>
      <top/>
      <bottom style="thin">
        <color theme="1" tint="0.499984740745262"/>
      </bottom>
      <diagonal/>
    </border>
    <border>
      <left/>
      <right style="thin">
        <color theme="5"/>
      </right>
      <top/>
      <bottom style="thin">
        <color theme="1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/>
  </cellStyleXfs>
  <cellXfs count="196">
    <xf numFmtId="0" fontId="0" fillId="0" borderId="0" xfId="0"/>
    <xf numFmtId="0" fontId="6" fillId="0" borderId="0" xfId="0" applyFont="1"/>
    <xf numFmtId="49" fontId="7" fillId="3" borderId="1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14" fillId="0" borderId="7" xfId="1" applyNumberFormat="1" applyFont="1" applyBorder="1" applyAlignment="1" applyProtection="1">
      <alignment horizontal="center" vertical="center"/>
      <protection hidden="1"/>
    </xf>
    <xf numFmtId="0" fontId="11" fillId="0" borderId="4" xfId="3" applyFont="1" applyFill="1" applyBorder="1" applyProtection="1">
      <alignment vertical="center"/>
      <protection hidden="1"/>
    </xf>
    <xf numFmtId="0" fontId="11" fillId="0" borderId="6" xfId="3" applyFont="1" applyFill="1" applyBorder="1" applyProtection="1">
      <alignment vertical="center"/>
      <protection hidden="1"/>
    </xf>
    <xf numFmtId="165" fontId="18" fillId="0" borderId="0" xfId="1" applyNumberFormat="1" applyFont="1" applyFill="1" applyBorder="1" applyAlignment="1" applyProtection="1">
      <alignment vertical="center"/>
      <protection hidden="1"/>
    </xf>
    <xf numFmtId="165" fontId="19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3" applyFont="1" applyFill="1" applyBorder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1" applyNumberFormat="1" applyFont="1" applyFill="1" applyBorder="1" applyAlignment="1" applyProtection="1">
      <alignment vertical="center"/>
      <protection hidden="1"/>
    </xf>
    <xf numFmtId="164" fontId="17" fillId="0" borderId="0" xfId="1" applyNumberFormat="1" applyFont="1" applyFill="1" applyBorder="1" applyAlignment="1" applyProtection="1">
      <alignment horizontal="center" vertical="center"/>
      <protection hidden="1"/>
    </xf>
    <xf numFmtId="164" fontId="16" fillId="0" borderId="18" xfId="1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/>
    <xf numFmtId="49" fontId="21" fillId="3" borderId="11" xfId="0" applyNumberFormat="1" applyFont="1" applyFill="1" applyBorder="1" applyAlignment="1">
      <alignment horizontal="center" vertical="center"/>
    </xf>
    <xf numFmtId="49" fontId="22" fillId="3" borderId="0" xfId="0" applyNumberFormat="1" applyFont="1" applyFill="1" applyBorder="1" applyAlignment="1">
      <alignment horizontal="center" vertical="center"/>
    </xf>
    <xf numFmtId="49" fontId="21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165" fontId="13" fillId="0" borderId="26" xfId="1" applyNumberFormat="1" applyFont="1" applyBorder="1" applyAlignment="1" applyProtection="1">
      <alignment vertical="center"/>
      <protection hidden="1"/>
    </xf>
    <xf numFmtId="0" fontId="1" fillId="0" borderId="27" xfId="0" applyFont="1" applyBorder="1"/>
    <xf numFmtId="0" fontId="0" fillId="0" borderId="28" xfId="0" applyBorder="1"/>
    <xf numFmtId="165" fontId="13" fillId="0" borderId="0" xfId="1" applyNumberFormat="1" applyFont="1" applyBorder="1" applyAlignment="1" applyProtection="1">
      <alignment vertical="center"/>
      <protection hidden="1"/>
    </xf>
    <xf numFmtId="165" fontId="13" fillId="0" borderId="29" xfId="1" applyNumberFormat="1" applyFont="1" applyBorder="1" applyAlignment="1" applyProtection="1">
      <alignment vertical="center"/>
      <protection hidden="1"/>
    </xf>
    <xf numFmtId="0" fontId="0" fillId="0" borderId="30" xfId="0" applyBorder="1"/>
    <xf numFmtId="165" fontId="13" fillId="0" borderId="31" xfId="1" applyNumberFormat="1" applyFont="1" applyBorder="1" applyAlignment="1" applyProtection="1">
      <alignment vertical="center"/>
      <protection hidden="1"/>
    </xf>
    <xf numFmtId="0" fontId="0" fillId="0" borderId="32" xfId="0" applyBorder="1"/>
    <xf numFmtId="165" fontId="13" fillId="0" borderId="0" xfId="1" applyNumberFormat="1" applyFont="1" applyBorder="1" applyAlignment="1" applyProtection="1">
      <alignment horizontal="center" vertical="center"/>
      <protection hidden="1"/>
    </xf>
    <xf numFmtId="164" fontId="16" fillId="0" borderId="29" xfId="1" applyNumberFormat="1" applyFont="1" applyBorder="1" applyAlignment="1" applyProtection="1">
      <alignment horizontal="center" vertical="center"/>
      <protection hidden="1"/>
    </xf>
    <xf numFmtId="164" fontId="16" fillId="0" borderId="0" xfId="1" applyNumberFormat="1" applyFont="1" applyBorder="1" applyAlignment="1" applyProtection="1">
      <alignment horizontal="center" vertical="center"/>
      <protection hidden="1"/>
    </xf>
    <xf numFmtId="164" fontId="16" fillId="0" borderId="31" xfId="1" applyNumberFormat="1" applyFont="1" applyBorder="1" applyAlignment="1" applyProtection="1">
      <alignment horizontal="center" vertical="center"/>
      <protection hidden="1"/>
    </xf>
    <xf numFmtId="164" fontId="16" fillId="0" borderId="33" xfId="1" applyNumberFormat="1" applyFont="1" applyBorder="1" applyAlignment="1" applyProtection="1">
      <alignment horizontal="center" vertical="center"/>
      <protection hidden="1"/>
    </xf>
    <xf numFmtId="0" fontId="1" fillId="0" borderId="34" xfId="0" applyFont="1" applyBorder="1"/>
    <xf numFmtId="0" fontId="0" fillId="0" borderId="35" xfId="0" applyBorder="1"/>
    <xf numFmtId="0" fontId="24" fillId="0" borderId="0" xfId="0" applyFont="1"/>
    <xf numFmtId="0" fontId="0" fillId="0" borderId="38" xfId="0" applyFill="1" applyBorder="1"/>
    <xf numFmtId="0" fontId="1" fillId="0" borderId="0" xfId="0" applyFont="1" applyFill="1" applyBorder="1"/>
    <xf numFmtId="0" fontId="0" fillId="0" borderId="32" xfId="0" applyFill="1" applyBorder="1"/>
    <xf numFmtId="165" fontId="13" fillId="0" borderId="31" xfId="1" applyNumberFormat="1" applyFont="1" applyFill="1" applyBorder="1" applyAlignment="1" applyProtection="1">
      <alignment vertical="center"/>
      <protection hidden="1"/>
    </xf>
    <xf numFmtId="164" fontId="16" fillId="0" borderId="31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49" fontId="1" fillId="0" borderId="4" xfId="4" applyNumberFormat="1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0" xfId="0" applyAlignment="1">
      <alignment wrapText="1"/>
    </xf>
    <xf numFmtId="0" fontId="0" fillId="0" borderId="6" xfId="0" applyBorder="1"/>
    <xf numFmtId="0" fontId="28" fillId="0" borderId="8" xfId="0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27" fillId="0" borderId="9" xfId="0" applyFont="1" applyBorder="1"/>
    <xf numFmtId="0" fontId="21" fillId="3" borderId="0" xfId="0" applyNumberFormat="1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0" fontId="30" fillId="3" borderId="43" xfId="0" applyNumberFormat="1" applyFont="1" applyFill="1" applyBorder="1" applyAlignment="1">
      <alignment vertical="center"/>
    </xf>
    <xf numFmtId="0" fontId="30" fillId="3" borderId="42" xfId="0" applyNumberFormat="1" applyFont="1" applyFill="1" applyBorder="1" applyAlignment="1">
      <alignment vertical="center"/>
    </xf>
    <xf numFmtId="49" fontId="31" fillId="5" borderId="44" xfId="0" applyNumberFormat="1" applyFont="1" applyFill="1" applyBorder="1" applyAlignment="1">
      <alignment horizontal="center" vertical="center"/>
    </xf>
    <xf numFmtId="0" fontId="31" fillId="5" borderId="40" xfId="0" applyFont="1" applyFill="1" applyBorder="1" applyAlignment="1">
      <alignment horizontal="center" vertical="center"/>
    </xf>
    <xf numFmtId="49" fontId="31" fillId="5" borderId="39" xfId="0" applyNumberFormat="1" applyFont="1" applyFill="1" applyBorder="1" applyAlignment="1">
      <alignment horizontal="center" vertical="center"/>
    </xf>
    <xf numFmtId="49" fontId="31" fillId="5" borderId="41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49" fontId="21" fillId="3" borderId="45" xfId="0" applyNumberFormat="1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35" fillId="6" borderId="46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right" vertical="center"/>
    </xf>
    <xf numFmtId="0" fontId="35" fillId="6" borderId="0" xfId="0" applyFont="1" applyFill="1" applyAlignment="1">
      <alignment horizontal="left" vertical="center"/>
    </xf>
    <xf numFmtId="0" fontId="35" fillId="6" borderId="47" xfId="0" applyFont="1" applyFill="1" applyBorder="1" applyAlignment="1">
      <alignment horizontal="right" vertical="center"/>
    </xf>
    <xf numFmtId="49" fontId="35" fillId="6" borderId="46" xfId="0" applyNumberFormat="1" applyFont="1" applyFill="1" applyBorder="1" applyAlignment="1">
      <alignment horizontal="left" vertical="center"/>
    </xf>
    <xf numFmtId="4" fontId="35" fillId="6" borderId="0" xfId="0" applyNumberFormat="1" applyFont="1" applyFill="1" applyAlignment="1">
      <alignment horizontal="right" vertical="center"/>
    </xf>
    <xf numFmtId="49" fontId="35" fillId="6" borderId="0" xfId="0" applyNumberFormat="1" applyFont="1" applyFill="1" applyAlignment="1">
      <alignment horizontal="left" vertical="center"/>
    </xf>
    <xf numFmtId="4" fontId="35" fillId="6" borderId="47" xfId="0" applyNumberFormat="1" applyFont="1" applyFill="1" applyBorder="1" applyAlignment="1">
      <alignment horizontal="right" vertical="center"/>
    </xf>
    <xf numFmtId="165" fontId="13" fillId="0" borderId="48" xfId="1" applyNumberFormat="1" applyFont="1" applyBorder="1" applyAlignment="1" applyProtection="1">
      <alignment vertical="center"/>
      <protection hidden="1"/>
    </xf>
    <xf numFmtId="0" fontId="0" fillId="0" borderId="49" xfId="0" applyBorder="1"/>
    <xf numFmtId="0" fontId="0" fillId="0" borderId="7" xfId="0" applyBorder="1"/>
    <xf numFmtId="165" fontId="13" fillId="0" borderId="6" xfId="1" applyNumberFormat="1" applyFont="1" applyBorder="1" applyAlignment="1" applyProtection="1">
      <alignment vertical="center"/>
      <protection hidden="1"/>
    </xf>
    <xf numFmtId="164" fontId="16" fillId="0" borderId="6" xfId="1" applyNumberFormat="1" applyFont="1" applyBorder="1" applyAlignment="1" applyProtection="1">
      <alignment horizontal="center" vertical="center"/>
      <protection hidden="1"/>
    </xf>
    <xf numFmtId="164" fontId="16" fillId="0" borderId="50" xfId="1" applyNumberFormat="1" applyFont="1" applyBorder="1" applyAlignment="1" applyProtection="1">
      <alignment horizontal="center" vertical="center"/>
      <protection hidden="1"/>
    </xf>
    <xf numFmtId="0" fontId="0" fillId="0" borderId="51" xfId="0" applyBorder="1"/>
    <xf numFmtId="49" fontId="0" fillId="0" borderId="0" xfId="0" applyNumberFormat="1"/>
    <xf numFmtId="4" fontId="0" fillId="0" borderId="0" xfId="0" applyNumberFormat="1"/>
    <xf numFmtId="164" fontId="16" fillId="0" borderId="16" xfId="1" applyNumberFormat="1" applyFont="1" applyBorder="1" applyAlignment="1" applyProtection="1">
      <alignment horizontal="center" vertical="center"/>
      <protection hidden="1"/>
    </xf>
    <xf numFmtId="164" fontId="14" fillId="0" borderId="15" xfId="1" applyNumberFormat="1" applyFont="1" applyBorder="1" applyAlignment="1" applyProtection="1">
      <alignment horizontal="center" vertical="center"/>
      <protection hidden="1"/>
    </xf>
    <xf numFmtId="164" fontId="14" fillId="0" borderId="14" xfId="1" applyNumberFormat="1" applyFont="1" applyBorder="1" applyAlignment="1" applyProtection="1">
      <alignment horizontal="center" vertical="center"/>
      <protection hidden="1"/>
    </xf>
    <xf numFmtId="0" fontId="36" fillId="0" borderId="0" xfId="0" applyFont="1"/>
    <xf numFmtId="14" fontId="36" fillId="0" borderId="0" xfId="0" applyNumberFormat="1" applyFont="1"/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12" fillId="0" borderId="5" xfId="1" applyNumberFormat="1" applyFont="1" applyBorder="1" applyAlignment="1" applyProtection="1">
      <alignment horizontal="center" vertical="center"/>
      <protection hidden="1"/>
    </xf>
    <xf numFmtId="165" fontId="12" fillId="0" borderId="7" xfId="1" applyNumberFormat="1" applyFont="1" applyBorder="1" applyAlignment="1" applyProtection="1">
      <alignment horizontal="center" vertical="center"/>
      <protection hidden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26" fillId="0" borderId="5" xfId="4" applyNumberFormat="1" applyFont="1" applyFill="1" applyBorder="1" applyAlignment="1">
      <alignment horizontal="left" vertical="center"/>
    </xf>
    <xf numFmtId="164" fontId="26" fillId="0" borderId="7" xfId="4" applyNumberFormat="1" applyFont="1" applyFill="1" applyBorder="1" applyAlignment="1">
      <alignment horizontal="left" vertical="center"/>
    </xf>
    <xf numFmtId="164" fontId="26" fillId="0" borderId="10" xfId="4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13" fillId="0" borderId="18" xfId="1" applyNumberFormat="1" applyFont="1" applyBorder="1" applyAlignment="1" applyProtection="1">
      <alignment horizontal="center" vertical="center"/>
      <protection hidden="1"/>
    </xf>
    <xf numFmtId="164" fontId="25" fillId="0" borderId="21" xfId="4" applyNumberFormat="1" applyFont="1" applyFill="1" applyBorder="1" applyAlignment="1">
      <alignment horizontal="left" vertical="center"/>
    </xf>
    <xf numFmtId="164" fontId="25" fillId="0" borderId="18" xfId="4" applyNumberFormat="1" applyFont="1" applyFill="1" applyBorder="1" applyAlignment="1">
      <alignment horizontal="left" vertical="center"/>
    </xf>
    <xf numFmtId="164" fontId="25" fillId="0" borderId="24" xfId="4" applyNumberFormat="1" applyFont="1" applyFill="1" applyBorder="1" applyAlignment="1">
      <alignment horizontal="left" vertical="center"/>
    </xf>
    <xf numFmtId="165" fontId="13" fillId="0" borderId="16" xfId="1" applyNumberFormat="1" applyFont="1" applyBorder="1" applyAlignment="1" applyProtection="1">
      <alignment horizontal="center" vertical="center"/>
      <protection hidden="1"/>
    </xf>
    <xf numFmtId="165" fontId="12" fillId="0" borderId="13" xfId="1" applyNumberFormat="1" applyFont="1" applyBorder="1" applyAlignment="1" applyProtection="1">
      <alignment horizontal="center" vertical="center"/>
      <protection hidden="1"/>
    </xf>
    <xf numFmtId="165" fontId="12" fillId="0" borderId="15" xfId="1" applyNumberFormat="1" applyFont="1" applyBorder="1" applyAlignment="1" applyProtection="1">
      <alignment horizontal="center" vertical="center"/>
      <protection hidden="1"/>
    </xf>
    <xf numFmtId="165" fontId="23" fillId="3" borderId="22" xfId="1" applyNumberFormat="1" applyFont="1" applyFill="1" applyBorder="1" applyAlignment="1" applyProtection="1">
      <alignment horizontal="center" vertical="center"/>
      <protection hidden="1"/>
    </xf>
    <xf numFmtId="165" fontId="23" fillId="3" borderId="0" xfId="1" applyNumberFormat="1" applyFont="1" applyFill="1" applyBorder="1" applyAlignment="1" applyProtection="1">
      <alignment horizontal="center" vertical="center"/>
      <protection hidden="1"/>
    </xf>
    <xf numFmtId="165" fontId="23" fillId="3" borderId="18" xfId="1" applyNumberFormat="1" applyFont="1" applyFill="1" applyBorder="1" applyAlignment="1" applyProtection="1">
      <alignment horizontal="center" vertical="center"/>
      <protection hidden="1"/>
    </xf>
    <xf numFmtId="49" fontId="23" fillId="3" borderId="26" xfId="0" applyNumberFormat="1" applyFont="1" applyFill="1" applyBorder="1" applyAlignment="1">
      <alignment horizontal="center" vertical="center"/>
    </xf>
    <xf numFmtId="49" fontId="23" fillId="3" borderId="29" xfId="0" applyNumberFormat="1" applyFont="1" applyFill="1" applyBorder="1" applyAlignment="1">
      <alignment horizontal="center" vertical="center"/>
    </xf>
    <xf numFmtId="49" fontId="23" fillId="3" borderId="33" xfId="0" applyNumberFormat="1" applyFont="1" applyFill="1" applyBorder="1" applyAlignment="1">
      <alignment horizontal="center" vertical="center"/>
    </xf>
    <xf numFmtId="168" fontId="23" fillId="3" borderId="27" xfId="1" applyNumberFormat="1" applyFont="1" applyFill="1" applyBorder="1" applyAlignment="1">
      <alignment horizontal="center" vertical="center"/>
    </xf>
    <xf numFmtId="168" fontId="23" fillId="3" borderId="28" xfId="1" applyNumberFormat="1" applyFont="1" applyFill="1" applyBorder="1" applyAlignment="1">
      <alignment horizontal="center" vertical="center"/>
    </xf>
    <xf numFmtId="168" fontId="23" fillId="3" borderId="0" xfId="1" applyNumberFormat="1" applyFont="1" applyFill="1" applyBorder="1" applyAlignment="1">
      <alignment horizontal="center" vertical="center"/>
    </xf>
    <xf numFmtId="168" fontId="23" fillId="3" borderId="30" xfId="1" applyNumberFormat="1" applyFont="1" applyFill="1" applyBorder="1" applyAlignment="1">
      <alignment horizontal="center" vertical="center"/>
    </xf>
    <xf numFmtId="168" fontId="23" fillId="3" borderId="34" xfId="1" applyNumberFormat="1" applyFont="1" applyFill="1" applyBorder="1" applyAlignment="1">
      <alignment horizontal="center" vertical="center"/>
    </xf>
    <xf numFmtId="168" fontId="23" fillId="3" borderId="35" xfId="1" applyNumberFormat="1" applyFont="1" applyFill="1" applyBorder="1" applyAlignment="1">
      <alignment horizontal="center" vertical="center"/>
    </xf>
    <xf numFmtId="0" fontId="23" fillId="3" borderId="29" xfId="0" applyNumberFormat="1" applyFont="1" applyFill="1" applyBorder="1" applyAlignment="1">
      <alignment horizontal="center" vertical="center"/>
    </xf>
    <xf numFmtId="0" fontId="23" fillId="3" borderId="33" xfId="0" applyNumberFormat="1" applyFont="1" applyFill="1" applyBorder="1" applyAlignment="1">
      <alignment horizontal="center" vertical="center"/>
    </xf>
    <xf numFmtId="0" fontId="23" fillId="3" borderId="26" xfId="0" applyNumberFormat="1" applyFont="1" applyFill="1" applyBorder="1" applyAlignment="1">
      <alignment horizontal="center" vertical="center"/>
    </xf>
    <xf numFmtId="166" fontId="23" fillId="3" borderId="27" xfId="0" applyNumberFormat="1" applyFont="1" applyFill="1" applyBorder="1" applyAlignment="1">
      <alignment horizontal="center" vertical="center"/>
    </xf>
    <xf numFmtId="166" fontId="23" fillId="3" borderId="28" xfId="0" applyNumberFormat="1" applyFont="1" applyFill="1" applyBorder="1" applyAlignment="1">
      <alignment horizontal="center" vertical="center"/>
    </xf>
    <xf numFmtId="166" fontId="23" fillId="3" borderId="0" xfId="0" applyNumberFormat="1" applyFont="1" applyFill="1" applyBorder="1" applyAlignment="1">
      <alignment horizontal="center" vertical="center"/>
    </xf>
    <xf numFmtId="166" fontId="23" fillId="3" borderId="30" xfId="0" applyNumberFormat="1" applyFont="1" applyFill="1" applyBorder="1" applyAlignment="1">
      <alignment horizontal="center" vertical="center"/>
    </xf>
    <xf numFmtId="166" fontId="23" fillId="3" borderId="34" xfId="0" applyNumberFormat="1" applyFont="1" applyFill="1" applyBorder="1" applyAlignment="1">
      <alignment horizontal="center" vertical="center"/>
    </xf>
    <xf numFmtId="166" fontId="23" fillId="3" borderId="35" xfId="0" applyNumberFormat="1" applyFont="1" applyFill="1" applyBorder="1" applyAlignment="1">
      <alignment horizontal="center" vertical="center"/>
    </xf>
    <xf numFmtId="49" fontId="23" fillId="3" borderId="27" xfId="0" applyNumberFormat="1" applyFont="1" applyFill="1" applyBorder="1" applyAlignment="1">
      <alignment horizontal="center" vertical="center"/>
    </xf>
    <xf numFmtId="49" fontId="23" fillId="3" borderId="28" xfId="0" applyNumberFormat="1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center"/>
    </xf>
    <xf numFmtId="49" fontId="23" fillId="3" borderId="30" xfId="0" applyNumberFormat="1" applyFont="1" applyFill="1" applyBorder="1" applyAlignment="1">
      <alignment horizontal="center" vertical="center"/>
    </xf>
    <xf numFmtId="49" fontId="23" fillId="3" borderId="34" xfId="0" applyNumberFormat="1" applyFont="1" applyFill="1" applyBorder="1" applyAlignment="1">
      <alignment horizontal="center" vertical="center"/>
    </xf>
    <xf numFmtId="49" fontId="23" fillId="3" borderId="35" xfId="0" applyNumberFormat="1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167" fontId="23" fillId="3" borderId="27" xfId="0" applyNumberFormat="1" applyFont="1" applyFill="1" applyBorder="1" applyAlignment="1">
      <alignment horizontal="center" vertical="center"/>
    </xf>
    <xf numFmtId="167" fontId="23" fillId="3" borderId="28" xfId="0" applyNumberFormat="1" applyFont="1" applyFill="1" applyBorder="1" applyAlignment="1">
      <alignment horizontal="center" vertical="center"/>
    </xf>
    <xf numFmtId="167" fontId="23" fillId="3" borderId="0" xfId="0" applyNumberFormat="1" applyFont="1" applyFill="1" applyBorder="1" applyAlignment="1">
      <alignment horizontal="center" vertical="center"/>
    </xf>
    <xf numFmtId="167" fontId="23" fillId="3" borderId="30" xfId="0" applyNumberFormat="1" applyFont="1" applyFill="1" applyBorder="1" applyAlignment="1">
      <alignment horizontal="center" vertical="center"/>
    </xf>
    <xf numFmtId="167" fontId="23" fillId="3" borderId="34" xfId="0" applyNumberFormat="1" applyFont="1" applyFill="1" applyBorder="1" applyAlignment="1">
      <alignment horizontal="center" vertical="center"/>
    </xf>
    <xf numFmtId="167" fontId="23" fillId="3" borderId="35" xfId="0" applyNumberFormat="1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64" fontId="16" fillId="0" borderId="16" xfId="1" applyNumberFormat="1" applyFont="1" applyBorder="1" applyAlignment="1" applyProtection="1">
      <alignment horizontal="center" vertical="center"/>
      <protection hidden="1"/>
    </xf>
    <xf numFmtId="164" fontId="16" fillId="0" borderId="25" xfId="1" applyNumberFormat="1" applyFont="1" applyBorder="1" applyAlignment="1" applyProtection="1">
      <alignment horizontal="center" vertical="center"/>
      <protection hidden="1"/>
    </xf>
    <xf numFmtId="9" fontId="13" fillId="0" borderId="16" xfId="1" applyFont="1" applyBorder="1" applyAlignment="1" applyProtection="1">
      <alignment horizontal="center" vertical="center"/>
      <protection hidden="1"/>
    </xf>
    <xf numFmtId="9" fontId="12" fillId="0" borderId="13" xfId="1" applyFont="1" applyBorder="1" applyAlignment="1" applyProtection="1">
      <alignment horizontal="center" vertical="center"/>
      <protection hidden="1"/>
    </xf>
    <xf numFmtId="9" fontId="12" fillId="0" borderId="15" xfId="1" applyFont="1" applyBorder="1" applyAlignment="1" applyProtection="1">
      <alignment horizontal="center" vertical="center"/>
      <protection hidden="1"/>
    </xf>
    <xf numFmtId="164" fontId="14" fillId="0" borderId="15" xfId="1" applyNumberFormat="1" applyFont="1" applyBorder="1" applyAlignment="1" applyProtection="1">
      <alignment horizontal="center" vertical="center"/>
      <protection hidden="1"/>
    </xf>
    <xf numFmtId="164" fontId="14" fillId="0" borderId="14" xfId="1" applyNumberFormat="1" applyFont="1" applyBorder="1" applyAlignment="1" applyProtection="1">
      <alignment horizontal="center" vertical="center"/>
      <protection hidden="1"/>
    </xf>
  </cellXfs>
  <cellStyles count="5"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Pourcentage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4AB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201805</c:v>
              </c:pt>
              <c:pt idx="1">
                <c:v>201806</c:v>
              </c:pt>
              <c:pt idx="2">
                <c:v>201807</c:v>
              </c:pt>
              <c:pt idx="3">
                <c:v>201808</c:v>
              </c:pt>
              <c:pt idx="4">
                <c:v>201809</c:v>
              </c:pt>
              <c:pt idx="5">
                <c:v>201810</c:v>
              </c:pt>
              <c:pt idx="6">
                <c:v>201811</c:v>
              </c:pt>
              <c:pt idx="7">
                <c:v>201812</c:v>
              </c:pt>
              <c:pt idx="8">
                <c:v>201901</c:v>
              </c:pt>
              <c:pt idx="9">
                <c:v>201902</c:v>
              </c:pt>
              <c:pt idx="10">
                <c:v>201903</c:v>
              </c:pt>
              <c:pt idx="11">
                <c:v>201904</c:v>
              </c:pt>
              <c:pt idx="12">
                <c:v>201905</c:v>
              </c:pt>
            </c:strLit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  <c:pt idx="5">
                <c:v>16</c:v>
              </c:pt>
              <c:pt idx="6">
                <c:v>16</c:v>
              </c:pt>
              <c:pt idx="7">
                <c:v>15</c:v>
              </c:pt>
              <c:pt idx="8">
                <c:v>15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C339-4126-9EDA-F58622F8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45147440"/>
        <c:axId val="245146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spPr>
                  <a:solidFill>
                    <a:schemeClr val="accent3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C339-4126-9EDA-F58622F80E83}"/>
                  </c:ext>
                </c:extLst>
              </c15:ser>
            </c15:filteredBarSeries>
          </c:ext>
        </c:extLst>
      </c:barChart>
      <c:catAx>
        <c:axId val="24514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5146456"/>
        <c:crosses val="autoZero"/>
        <c:auto val="1"/>
        <c:lblAlgn val="ctr"/>
        <c:lblOffset val="100"/>
        <c:noMultiLvlLbl val="0"/>
      </c:catAx>
      <c:valAx>
        <c:axId val="245146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5147440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13F3-4ECD-8468-095207877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1986288"/>
        <c:axId val="5219836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4D83-4FD2-9BD4-19445EB2A12D}"/>
                  </c:ext>
                </c:extLst>
              </c15:ser>
            </c15:filteredBarSeries>
          </c:ext>
        </c:extLst>
      </c:barChart>
      <c:valAx>
        <c:axId val="52198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986288"/>
        <c:crosses val="autoZero"/>
        <c:crossBetween val="between"/>
      </c:valAx>
      <c:catAx>
        <c:axId val="52198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983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4</c:v>
              </c:pt>
              <c:pt idx="1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2C7C-42FB-A127-1DC7C7E4C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0070280"/>
        <c:axId val="530075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46B2-40ED-80BC-AB6C654D02E2}"/>
                  </c:ext>
                </c:extLst>
              </c15:ser>
            </c15:filteredBarSeries>
          </c:ext>
        </c:extLst>
      </c:barChart>
      <c:catAx>
        <c:axId val="5300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075528"/>
        <c:crosses val="autoZero"/>
        <c:auto val="1"/>
        <c:lblAlgn val="ctr"/>
        <c:lblOffset val="100"/>
        <c:noMultiLvlLbl val="0"/>
      </c:catAx>
      <c:valAx>
        <c:axId val="530075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07028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20 - 25 ans</c:v>
              </c:pt>
              <c:pt idx="1">
                <c:v>26 - 30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  <c:pt idx="9">
                <c:v>65 ans et +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6</c:v>
              </c:pt>
              <c:pt idx="4">
                <c:v>11</c:v>
              </c:pt>
              <c:pt idx="5">
                <c:v>4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A57-4204-A60A-4150A343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6522416"/>
        <c:axId val="4465227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solidFill>
                      <a:schemeClr val="bg1"/>
                    </a:solidFill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064C-4F6F-A60B-F3E79DDA4DBA}"/>
                  </c:ext>
                </c:extLst>
              </c15:ser>
            </c15:filteredBarSeries>
          </c:ext>
        </c:extLst>
      </c:barChart>
      <c:catAx>
        <c:axId val="4465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22744"/>
        <c:crosses val="autoZero"/>
        <c:auto val="1"/>
        <c:lblAlgn val="ctr"/>
        <c:lblOffset val="100"/>
        <c:noMultiLvlLbl val="0"/>
      </c:catAx>
      <c:valAx>
        <c:axId val="44652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2241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20 - 25 ans</c:v>
              </c:pt>
              <c:pt idx="1">
                <c:v>26 - 30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  <c:pt idx="9">
                <c:v>65 ans et +</c:v>
              </c:pt>
            </c:str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8</c:v>
              </c:pt>
              <c:pt idx="4">
                <c:v>9</c:v>
              </c:pt>
              <c:pt idx="5">
                <c:v>6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  <c:pt idx="9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0274-4311-815B-2988AA661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6557840"/>
        <c:axId val="446549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 w="9525" cap="flat" cmpd="sng" algn="ctr">
                    <a:solidFill>
                      <a:schemeClr val="bg1"/>
                    </a:solidFill>
                    <a:round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4BE9-4D16-9C7A-308E2539BE8E}"/>
                  </c:ext>
                </c:extLst>
              </c15:ser>
            </c15:filteredBarSeries>
          </c:ext>
        </c:extLst>
      </c:barChart>
      <c:catAx>
        <c:axId val="44655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49968"/>
        <c:crosses val="autoZero"/>
        <c:auto val="1"/>
        <c:lblAlgn val="ctr"/>
        <c:lblOffset val="100"/>
        <c:noMultiLvlLbl val="0"/>
      </c:catAx>
      <c:valAx>
        <c:axId val="44654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5784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0"/>
              <c:pt idx="0">
                <c:v>20 - 25 ans</c:v>
              </c:pt>
              <c:pt idx="1">
                <c:v>26 - 30 ans</c:v>
              </c:pt>
              <c:pt idx="2">
                <c:v>31 - 35 ans</c:v>
              </c:pt>
              <c:pt idx="3">
                <c:v>36 - 40 ans</c:v>
              </c:pt>
              <c:pt idx="4">
                <c:v>41 - 45 ans</c:v>
              </c:pt>
              <c:pt idx="5">
                <c:v>46 - 50 ans</c:v>
              </c:pt>
              <c:pt idx="6">
                <c:v>51 - 55 ans</c:v>
              </c:pt>
              <c:pt idx="7">
                <c:v>56 - 60 ans</c:v>
              </c:pt>
              <c:pt idx="8">
                <c:v>61 - 65 ans</c:v>
              </c:pt>
              <c:pt idx="9">
                <c:v>65 ans et +</c:v>
              </c:pt>
            </c:strLit>
          </c:cat>
          <c:val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13</c:v>
              </c:pt>
              <c:pt idx="4">
                <c:v>8</c:v>
              </c:pt>
              <c:pt idx="5">
                <c:v>5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  <c:pt idx="9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071-48B4-AE95-54F72C07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6535536"/>
        <c:axId val="446533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 w="9525" cap="flat" cmpd="sng" algn="ctr">
                    <a:solidFill>
                      <a:schemeClr val="bg1"/>
                    </a:solidFill>
                    <a:round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4232-4A51-8186-31F3F8EF5E81}"/>
                  </c:ext>
                </c:extLst>
              </c15:ser>
            </c15:filteredBarSeries>
          </c:ext>
        </c:extLst>
      </c:barChart>
      <c:catAx>
        <c:axId val="44653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33240"/>
        <c:crosses val="autoZero"/>
        <c:auto val="1"/>
        <c:lblAlgn val="ctr"/>
        <c:lblOffset val="100"/>
        <c:noMultiLvlLbl val="0"/>
      </c:catAx>
      <c:valAx>
        <c:axId val="44653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3553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599616858237579E-3"/>
          <c:y val="8.8686728395061726E-2"/>
          <c:w val="0.64736829501915705"/>
          <c:h val="0.83438580246913585"/>
        </c:manualLayout>
      </c:layout>
      <c:doughnutChart>
        <c:varyColors val="1"/>
        <c:ser>
          <c:idx val="1"/>
          <c:order val="1"/>
          <c:tx>
            <c:v>Présents</c:v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15-45AC-8452-9A9CC3BEB5E0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15-45AC-8452-9A9CC3BEB5E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15-45AC-8452-9A9CC3BEB5E0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215-45AC-8452-9A9CC3BEB5E0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215-45AC-8452-9A9CC3BEB5E0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A2-4CC9-8FBD-6AEBEFB42A63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EA2-4CC9-8FBD-6AEBEFB42A63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EA2-4CC9-8FBD-6AEBEFB42A63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EA2-4CC9-8FBD-6AEBEFB42A63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EA2-4CC9-8FBD-6AEBEFB42A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13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C-7ACD-4F23-9CFD-EB5167DC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ETP</c:v>
                </c:tx>
                <c:dPt>
                  <c:idx val="0"/>
                  <c:bubble3D val="0"/>
                  <c:spPr>
                    <a:solidFill>
                      <a:schemeClr val="accent1">
                        <a:shade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EC1F-4230-861F-B376952BC91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EC1F-4230-861F-B376952BC91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shade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EC1F-4230-861F-B376952BC91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tint val="77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EC1F-4230-861F-B376952BC911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1">
                        <a:tint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EC1F-4230-861F-B376952BC911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1">
                        <a:tint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EC1F-4230-861F-B376952BC911}"/>
                    </c:ext>
                  </c:extLst>
                </c:dPt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C-EC1F-4230-861F-B376952BC91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75862068965552E-3"/>
          <c:y val="0.10044598765432099"/>
          <c:w val="0.64432710727969345"/>
          <c:h val="0.83046604938271606"/>
        </c:manualLayout>
      </c:layout>
      <c:doughnutChart>
        <c:varyColors val="1"/>
        <c:ser>
          <c:idx val="1"/>
          <c:order val="1"/>
          <c:tx>
            <c:v>Présents</c:v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D2-4D41-AD86-F7A0A21A2FFA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D2-4D41-AD86-F7A0A21A2FFA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D2-4D41-AD86-F7A0A21A2FFA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D2-4D41-AD86-F7A0A21A2FFA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D2-4D41-AD86-F7A0A21A2FFA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B3B-4EA6-BDC4-2A54B0AD9E74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B3B-4EA6-BDC4-2A54B0AD9E74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B3B-4EA6-BDC4-2A54B0AD9E74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B3B-4EA6-BDC4-2A54B0AD9E74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B3B-4EA6-BDC4-2A54B0AD9E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15</c:v>
              </c:pt>
              <c:pt idx="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C-97D8-460C-9178-C7212954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ETP</c:v>
                </c:tx>
                <c:dPt>
                  <c:idx val="0"/>
                  <c:bubble3D val="0"/>
                  <c:spPr>
                    <a:solidFill>
                      <a:schemeClr val="accent1">
                        <a:shade val="5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DF5-4B53-A57D-EB5844E0C30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DF5-4B53-A57D-EB5844E0C304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>
                        <a:shade val="9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DF5-4B53-A57D-EB5844E0C304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tint val="77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DF5-4B53-A57D-EB5844E0C304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1">
                        <a:tint val="7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DF5-4B53-A57D-EB5844E0C304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1">
                        <a:tint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DF5-4B53-A57D-EB5844E0C304}"/>
                    </c:ext>
                  </c:extLst>
                </c:dPt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C-7DF5-4B53-A57D-EB5844E0C30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164750957854405E-2"/>
          <c:y val="8.8686728395061726E-2"/>
          <c:w val="0.64432710727969345"/>
          <c:h val="0.83046604938271606"/>
        </c:manualLayout>
      </c:layout>
      <c:doughnutChart>
        <c:varyColors val="1"/>
        <c:ser>
          <c:idx val="1"/>
          <c:order val="1"/>
          <c:tx>
            <c:v>Présents</c:v>
          </c:tx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FC-4EF0-93CE-4AB56F249D08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FC-4EF0-93CE-4AB56F249D0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FC-4EF0-93CE-4AB56F249D0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FC-4EF0-93CE-4AB56F249D08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FC-4EF0-93CE-4AB56F249D08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787-437F-B1E5-DC3A66E53C7E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787-437F-B1E5-DC3A66E53C7E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787-437F-B1E5-DC3A66E53C7E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787-437F-B1E5-DC3A66E53C7E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787-437F-B1E5-DC3A66E53C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16</c:v>
              </c:pt>
              <c:pt idx="1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C-28A5-44F0-9282-BBB07C404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ETP</c:v>
                </c:tx>
                <c:dPt>
                  <c:idx val="0"/>
                  <c:bubble3D val="0"/>
                  <c:spPr>
                    <a:solidFill>
                      <a:schemeClr val="accent1">
                        <a:shade val="53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7F44-48CF-964A-DE258A4A7C2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1">
                        <a:shade val="76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7F44-48CF-964A-DE258A4A7C2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7F44-48CF-964A-DE258A4A7C2A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1">
                        <a:tint val="77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7F44-48CF-964A-DE258A4A7C2A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1">
                        <a:tint val="54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7F44-48CF-964A-DE258A4A7C2A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1">
                        <a:tint val="3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7F44-48CF-964A-DE258A4A7C2A}"/>
                    </c:ext>
                  </c:extLst>
                </c:dPt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C-7F44-48CF-964A-DE258A4A7C2A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201701</c:v>
              </c:pt>
              <c:pt idx="1">
                <c:v>201702</c:v>
              </c:pt>
              <c:pt idx="2">
                <c:v>201703</c:v>
              </c:pt>
              <c:pt idx="3">
                <c:v>201704</c:v>
              </c:pt>
              <c:pt idx="4">
                <c:v>201705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5C-4D9E-9691-8602731D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8114600"/>
        <c:axId val="568111648"/>
      </c:barChart>
      <c:catAx>
        <c:axId val="56811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8111648"/>
        <c:crosses val="autoZero"/>
        <c:auto val="1"/>
        <c:lblAlgn val="ctr"/>
        <c:lblOffset val="100"/>
        <c:noMultiLvlLbl val="0"/>
      </c:catAx>
      <c:valAx>
        <c:axId val="56811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68114600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201801</c:v>
              </c:pt>
              <c:pt idx="1">
                <c:v>201802</c:v>
              </c:pt>
              <c:pt idx="2">
                <c:v>201803</c:v>
              </c:pt>
              <c:pt idx="3">
                <c:v>201804</c:v>
              </c:pt>
              <c:pt idx="4">
                <c:v>201805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3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B20-46EC-9004-98EAF0913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8020136"/>
        <c:axId val="568021120"/>
      </c:barChart>
      <c:catAx>
        <c:axId val="56802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8021120"/>
        <c:crosses val="autoZero"/>
        <c:auto val="1"/>
        <c:lblAlgn val="ctr"/>
        <c:lblOffset val="100"/>
        <c:noMultiLvlLbl val="0"/>
      </c:catAx>
      <c:valAx>
        <c:axId val="56802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6802013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Présents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13"/>
              <c:pt idx="0">
                <c:v>201805</c:v>
              </c:pt>
              <c:pt idx="1">
                <c:v>201806</c:v>
              </c:pt>
              <c:pt idx="2">
                <c:v>201807</c:v>
              </c:pt>
              <c:pt idx="3">
                <c:v>201808</c:v>
              </c:pt>
              <c:pt idx="4">
                <c:v>201809</c:v>
              </c:pt>
              <c:pt idx="5">
                <c:v>201810</c:v>
              </c:pt>
              <c:pt idx="6">
                <c:v>201811</c:v>
              </c:pt>
              <c:pt idx="7">
                <c:v>201812</c:v>
              </c:pt>
              <c:pt idx="8">
                <c:v>201901</c:v>
              </c:pt>
              <c:pt idx="9">
                <c:v>201902</c:v>
              </c:pt>
              <c:pt idx="10">
                <c:v>201903</c:v>
              </c:pt>
              <c:pt idx="11">
                <c:v>201904</c:v>
              </c:pt>
              <c:pt idx="12">
                <c:v>201905</c:v>
              </c:pt>
            </c:strLit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21</c:v>
              </c:pt>
              <c:pt idx="2">
                <c:v>21</c:v>
              </c:pt>
              <c:pt idx="3">
                <c:v>21</c:v>
              </c:pt>
              <c:pt idx="4">
                <c:v>21</c:v>
              </c:pt>
              <c:pt idx="5">
                <c:v>21</c:v>
              </c:pt>
              <c:pt idx="6">
                <c:v>21</c:v>
              </c:pt>
              <c:pt idx="7">
                <c:v>21</c:v>
              </c:pt>
              <c:pt idx="8">
                <c:v>27</c:v>
              </c:pt>
              <c:pt idx="9">
                <c:v>27</c:v>
              </c:pt>
              <c:pt idx="10">
                <c:v>27</c:v>
              </c:pt>
              <c:pt idx="11">
                <c:v>26</c:v>
              </c:pt>
              <c:pt idx="12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D9D7-4422-8D2B-2CF74EC9C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6792368"/>
        <c:axId val="4367936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D9D7-4422-8D2B-2CF74EC9CF2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Sorties Mois</c:v>
                </c:tx>
                <c:spPr>
                  <a:solidFill>
                    <a:schemeClr val="accent5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9D7-4422-8D2B-2CF74EC9CF23}"/>
                  </c:ext>
                </c:extLst>
              </c15:ser>
            </c15:filteredBarSeries>
          </c:ext>
        </c:extLst>
      </c:barChart>
      <c:catAx>
        <c:axId val="436792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36793680"/>
        <c:crosses val="autoZero"/>
        <c:auto val="1"/>
        <c:lblAlgn val="ctr"/>
        <c:lblOffset val="100"/>
        <c:noMultiLvlLbl val="0"/>
      </c:catAx>
      <c:valAx>
        <c:axId val="43679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3679236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Entrées Mois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</c:strLit>
          </c:cat>
          <c:val>
            <c:numLit>
              <c:formatCode>General</c:formatCode>
              <c:ptCount val="5"/>
              <c:pt idx="0">
                <c:v>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1-41C7-9690-9623CF3D5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8008984"/>
        <c:axId val="568014560"/>
      </c:barChart>
      <c:catAx>
        <c:axId val="56800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8014560"/>
        <c:crosses val="autoZero"/>
        <c:auto val="1"/>
        <c:lblAlgn val="ctr"/>
        <c:lblOffset val="100"/>
        <c:noMultiLvlLbl val="0"/>
      </c:catAx>
      <c:valAx>
        <c:axId val="56801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68008984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Sorties Mois</c:v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201701</c:v>
              </c:pt>
              <c:pt idx="1">
                <c:v>201702</c:v>
              </c:pt>
              <c:pt idx="2">
                <c:v>201703</c:v>
              </c:pt>
              <c:pt idx="3">
                <c:v>201704</c:v>
              </c:pt>
              <c:pt idx="4">
                <c:v>201705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82-4BBC-A2F5-C1F632F3E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52997040"/>
        <c:axId val="452997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1982-4BBC-A2F5-C1F632F3E630}"/>
                  </c:ext>
                </c:extLst>
              </c15:ser>
            </c15:filteredBarSeries>
          </c:ext>
        </c:extLst>
      </c:barChart>
      <c:catAx>
        <c:axId val="45299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2997368"/>
        <c:crosses val="autoZero"/>
        <c:auto val="1"/>
        <c:lblAlgn val="ctr"/>
        <c:lblOffset val="100"/>
        <c:noMultiLvlLbl val="0"/>
      </c:catAx>
      <c:valAx>
        <c:axId val="452997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2997040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Sorties Mois</c:v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201801</c:v>
              </c:pt>
              <c:pt idx="1">
                <c:v>201802</c:v>
              </c:pt>
              <c:pt idx="2">
                <c:v>201803</c:v>
              </c:pt>
              <c:pt idx="3">
                <c:v>201804</c:v>
              </c:pt>
              <c:pt idx="4">
                <c:v>201805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E4-438D-9B39-98D91070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4846488"/>
        <c:axId val="574845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spPr>
                  <a:solidFill>
                    <a:schemeClr val="accent2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2FF5-491D-8665-71C62441861B}"/>
                  </c:ext>
                </c:extLst>
              </c15:ser>
            </c15:filteredBarSeries>
          </c:ext>
        </c:extLst>
      </c:barChart>
      <c:catAx>
        <c:axId val="57484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4845832"/>
        <c:crosses val="autoZero"/>
        <c:auto val="1"/>
        <c:lblAlgn val="ctr"/>
        <c:lblOffset val="100"/>
        <c:noMultiLvlLbl val="0"/>
      </c:catAx>
      <c:valAx>
        <c:axId val="574845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7484648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Sorties Mois</c:v>
          </c:tx>
          <c:spPr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E-4318-AE75-33C21459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4846488"/>
        <c:axId val="574845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spPr>
                  <a:solidFill>
                    <a:schemeClr val="accent2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68AE-4318-AE75-33C214592B9F}"/>
                  </c:ext>
                </c:extLst>
              </c15:ser>
            </c15:filteredBarSeries>
          </c:ext>
        </c:extLst>
      </c:barChart>
      <c:catAx>
        <c:axId val="57484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4845832"/>
        <c:crosses val="autoZero"/>
        <c:auto val="1"/>
        <c:lblAlgn val="ctr"/>
        <c:lblOffset val="100"/>
        <c:noMultiLvlLbl val="0"/>
      </c:catAx>
      <c:valAx>
        <c:axId val="574845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7484648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2272514440293E-2"/>
          <c:y val="8.670848938826467E-2"/>
          <c:w val="0.86449773182665202"/>
          <c:h val="0.82133832709113619"/>
        </c:manualLayout>
      </c:layout>
      <c:barChart>
        <c:barDir val="bar"/>
        <c:grouping val="percentStacked"/>
        <c:varyColors val="0"/>
        <c:ser>
          <c:idx val="1"/>
          <c:order val="1"/>
          <c:tx>
            <c:v>FEMME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strLit>
          </c:cat>
          <c:val>
            <c:numLit>
              <c:formatCode>General</c:formatCode>
              <c:ptCount val="5"/>
              <c:pt idx="0">
                <c:v>18299.96</c:v>
              </c:pt>
              <c:pt idx="1">
                <c:v>15393.5</c:v>
              </c:pt>
              <c:pt idx="2">
                <c:v>13269.06</c:v>
              </c:pt>
              <c:pt idx="3">
                <c:v>13369.26</c:v>
              </c:pt>
              <c:pt idx="4">
                <c:v>13442.55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78-49BB-BFE2-1B17E5AC91C6}"/>
            </c:ext>
          </c:extLst>
        </c:ser>
        <c:ser>
          <c:idx val="2"/>
          <c:order val="2"/>
          <c:tx>
            <c:v>HOMME</c:v>
          </c:tx>
          <c:spPr>
            <a:gradFill rotWithShape="1">
              <a:gsLst>
                <a:gs pos="0">
                  <a:schemeClr val="accent2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strLit>
          </c:cat>
          <c:val>
            <c:numLit>
              <c:formatCode>General</c:formatCode>
              <c:ptCount val="5"/>
              <c:pt idx="0">
                <c:v>30735.69</c:v>
              </c:pt>
              <c:pt idx="1">
                <c:v>22912.83</c:v>
              </c:pt>
              <c:pt idx="2">
                <c:v>22438.560000000001</c:v>
              </c:pt>
              <c:pt idx="3">
                <c:v>22476.47</c:v>
              </c:pt>
              <c:pt idx="4">
                <c:v>22502.71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A178-49BB-BFE2-1B17E5AC9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725130352"/>
        <c:axId val="72513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A178-49BB-BFE2-1B17E5AC91C6}"/>
                  </c:ext>
                </c:extLst>
              </c15:ser>
            </c15:filteredBarSeries>
          </c:ext>
        </c:extLst>
      </c:barChart>
      <c:valAx>
        <c:axId val="7251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0352"/>
        <c:crosses val="autoZero"/>
        <c:crossBetween val="between"/>
      </c:valAx>
      <c:catAx>
        <c:axId val="725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56362733333713"/>
          <c:y val="2.3782771535580526E-2"/>
          <c:w val="0.28687250837413769"/>
          <c:h val="5.1034332084893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2272514440293E-2"/>
          <c:y val="8.670848938826467E-2"/>
          <c:w val="0.86449773182665202"/>
          <c:h val="0.82133832709113619"/>
        </c:manualLayout>
      </c:layout>
      <c:barChart>
        <c:barDir val="bar"/>
        <c:grouping val="percentStacked"/>
        <c:varyColors val="0"/>
        <c:ser>
          <c:idx val="1"/>
          <c:order val="1"/>
          <c:tx>
            <c:v>FEMME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strLit>
          </c:cat>
          <c:val>
            <c:numLit>
              <c:formatCode>General</c:formatCode>
              <c:ptCount val="5"/>
              <c:pt idx="0">
                <c:v>13983.8</c:v>
              </c:pt>
              <c:pt idx="1">
                <c:v>14445.12</c:v>
              </c:pt>
              <c:pt idx="2">
                <c:v>14285.05</c:v>
              </c:pt>
              <c:pt idx="3">
                <c:v>13186.95</c:v>
              </c:pt>
              <c:pt idx="4">
                <c:v>10217.58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9F6-4DC5-8AE4-FD6799BE53FF}"/>
            </c:ext>
          </c:extLst>
        </c:ser>
        <c:ser>
          <c:idx val="2"/>
          <c:order val="2"/>
          <c:tx>
            <c:v>HOMME</c:v>
          </c:tx>
          <c:spPr>
            <a:gradFill rotWithShape="1">
              <a:gsLst>
                <a:gs pos="0">
                  <a:schemeClr val="accent2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strLit>
          </c:cat>
          <c:val>
            <c:numLit>
              <c:formatCode>General</c:formatCode>
              <c:ptCount val="5"/>
              <c:pt idx="0">
                <c:v>26802.31</c:v>
              </c:pt>
              <c:pt idx="1">
                <c:v>25401.57</c:v>
              </c:pt>
              <c:pt idx="2">
                <c:v>25574.7</c:v>
              </c:pt>
              <c:pt idx="3">
                <c:v>25685.62</c:v>
              </c:pt>
              <c:pt idx="4">
                <c:v>22231.1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9F6-4DC5-8AE4-FD6799BE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725130352"/>
        <c:axId val="72513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09F6-4DC5-8AE4-FD6799BE53FF}"/>
                  </c:ext>
                </c:extLst>
              </c15:ser>
            </c15:filteredBarSeries>
          </c:ext>
        </c:extLst>
      </c:barChart>
      <c:valAx>
        <c:axId val="7251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0352"/>
        <c:crosses val="autoZero"/>
        <c:crossBetween val="between"/>
      </c:valAx>
      <c:catAx>
        <c:axId val="725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56362733333713"/>
          <c:y val="2.3782771535580526E-2"/>
          <c:w val="0.28687250837413769"/>
          <c:h val="5.1034332084893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2272514440293E-2"/>
          <c:y val="8.670848938826467E-2"/>
          <c:w val="0.86449773182665202"/>
          <c:h val="0.82133832709113619"/>
        </c:manualLayout>
      </c:layout>
      <c:barChart>
        <c:barDir val="bar"/>
        <c:grouping val="percentStacked"/>
        <c:varyColors val="0"/>
        <c:ser>
          <c:idx val="1"/>
          <c:order val="1"/>
          <c:tx>
            <c:v>FEMME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strLit>
          </c:cat>
          <c:val>
            <c:numLit>
              <c:formatCode>General</c:formatCode>
              <c:ptCount val="5"/>
              <c:pt idx="0">
                <c:v>13494.21</c:v>
              </c:pt>
              <c:pt idx="1">
                <c:v>12859.85</c:v>
              </c:pt>
              <c:pt idx="2">
                <c:v>14463.59</c:v>
              </c:pt>
              <c:pt idx="3">
                <c:v>14517.95</c:v>
              </c:pt>
              <c:pt idx="4">
                <c:v>14520.23</c:v>
              </c:pt>
            </c:numLit>
          </c:val>
          <c:extLst>
            <c:ext xmlns:c16="http://schemas.microsoft.com/office/drawing/2014/chart" uri="{C3380CC4-5D6E-409C-BE32-E72D297353CC}">
              <c16:uniqueId val="{00000000-8117-45DB-A314-1E7B65CF5A65}"/>
            </c:ext>
          </c:extLst>
        </c:ser>
        <c:ser>
          <c:idx val="2"/>
          <c:order val="2"/>
          <c:tx>
            <c:v>HOMME</c:v>
          </c:tx>
          <c:spPr>
            <a:gradFill rotWithShape="1">
              <a:gsLst>
                <a:gs pos="0">
                  <a:schemeClr val="accent2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1</c:v>
              </c:pt>
            </c:strLit>
          </c:cat>
          <c:val>
            <c:numLit>
              <c:formatCode>General</c:formatCode>
              <c:ptCount val="5"/>
              <c:pt idx="0">
                <c:v>35635.54</c:v>
              </c:pt>
              <c:pt idx="1">
                <c:v>35127.69</c:v>
              </c:pt>
              <c:pt idx="2">
                <c:v>34787.81</c:v>
              </c:pt>
              <c:pt idx="3">
                <c:v>35249.21</c:v>
              </c:pt>
              <c:pt idx="4">
                <c:v>35018.050000000003</c:v>
              </c:pt>
            </c:numLit>
          </c:val>
          <c:extLst>
            <c:ext xmlns:c16="http://schemas.microsoft.com/office/drawing/2014/chart" uri="{C3380CC4-5D6E-409C-BE32-E72D297353CC}">
              <c16:uniqueId val="{00000001-8117-45DB-A314-1E7B65CF5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725130352"/>
        <c:axId val="72513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8117-45DB-A314-1E7B65CF5A65}"/>
                  </c:ext>
                </c:extLst>
              </c15:ser>
            </c15:filteredBarSeries>
          </c:ext>
        </c:extLst>
      </c:barChart>
      <c:valAx>
        <c:axId val="7251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0352"/>
        <c:crosses val="autoZero"/>
        <c:crossBetween val="between"/>
      </c:valAx>
      <c:catAx>
        <c:axId val="725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56362733333713"/>
          <c:y val="2.3782771535580526E-2"/>
          <c:w val="0.28687250837413769"/>
          <c:h val="5.1034332084893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1">
                <c:v>Services Généraux</c:v>
              </c:pt>
              <c:pt idx="2">
                <c:v>Ressources Humaines</c:v>
              </c:pt>
              <c:pt idx="3">
                <c:v>Marketing</c:v>
              </c:pt>
              <c:pt idx="4">
                <c:v>Direction</c:v>
              </c:pt>
              <c:pt idx="5">
                <c:v>Production</c:v>
              </c:pt>
              <c:pt idx="6">
                <c:v>Comptabilité</c:v>
              </c:pt>
              <c:pt idx="7">
                <c:v>Commercial</c:v>
              </c:pt>
            </c:strLit>
          </c:cat>
          <c:val>
            <c:numLit>
              <c:formatCode>General</c:formatCode>
              <c:ptCount val="8"/>
              <c:pt idx="0">
                <c:v>3725.66</c:v>
              </c:pt>
              <c:pt idx="1">
                <c:v>13316.28</c:v>
              </c:pt>
              <c:pt idx="2">
                <c:v>16873.39</c:v>
              </c:pt>
              <c:pt idx="3">
                <c:v>17442.580000000002</c:v>
              </c:pt>
              <c:pt idx="4">
                <c:v>25871.4</c:v>
              </c:pt>
              <c:pt idx="5">
                <c:v>28837.46</c:v>
              </c:pt>
              <c:pt idx="6">
                <c:v>44166.47</c:v>
              </c:pt>
              <c:pt idx="7">
                <c:v>44607.35</c:v>
              </c:pt>
            </c:numLit>
          </c:val>
          <c:extLst>
            <c:ext xmlns:c16="http://schemas.microsoft.com/office/drawing/2014/chart" uri="{C3380CC4-5D6E-409C-BE32-E72D297353CC}">
              <c16:uniqueId val="{00000000-5ACF-43B1-950A-8A350B9F4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6461096"/>
        <c:axId val="386452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5ACF-43B1-950A-8A350B9F426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CF-43B1-950A-8A350B9F4263}"/>
                  </c:ext>
                </c:extLst>
              </c15:ser>
            </c15:filteredBarSeries>
          </c:ext>
        </c:extLst>
      </c:barChart>
      <c:catAx>
        <c:axId val="386461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6452240"/>
        <c:crosses val="autoZero"/>
        <c:auto val="1"/>
        <c:lblAlgn val="ctr"/>
        <c:lblOffset val="100"/>
        <c:noMultiLvlLbl val="0"/>
      </c:catAx>
      <c:valAx>
        <c:axId val="38645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46109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Services Généraux</c:v>
              </c:pt>
              <c:pt idx="1">
                <c:v>Ressources Humaines</c:v>
              </c:pt>
              <c:pt idx="2">
                <c:v>Marketing</c:v>
              </c:pt>
              <c:pt idx="3">
                <c:v>Direction</c:v>
              </c:pt>
              <c:pt idx="4">
                <c:v>Production</c:v>
              </c:pt>
              <c:pt idx="5">
                <c:v>Commercial</c:v>
              </c:pt>
              <c:pt idx="6">
                <c:v>Comptabilité</c:v>
              </c:pt>
            </c:strLit>
          </c:cat>
          <c:val>
            <c:numLit>
              <c:formatCode>General</c:formatCode>
              <c:ptCount val="7"/>
              <c:pt idx="0">
                <c:v>2658.98</c:v>
              </c:pt>
              <c:pt idx="1">
                <c:v>17541.77</c:v>
              </c:pt>
              <c:pt idx="2">
                <c:v>25282.05</c:v>
              </c:pt>
              <c:pt idx="3">
                <c:v>26032.6</c:v>
              </c:pt>
              <c:pt idx="4">
                <c:v>30283.85</c:v>
              </c:pt>
              <c:pt idx="5">
                <c:v>41573.82</c:v>
              </c:pt>
              <c:pt idx="6">
                <c:v>48440.73</c:v>
              </c:pt>
            </c:numLit>
          </c:val>
          <c:extLst>
            <c:ext xmlns:c16="http://schemas.microsoft.com/office/drawing/2014/chart" uri="{C3380CC4-5D6E-409C-BE32-E72D297353CC}">
              <c16:uniqueId val="{00000000-62AB-486A-B2C0-087BBF983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6461096"/>
        <c:axId val="386452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62AB-486A-B2C0-087BBF983F5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2AB-486A-B2C0-087BBF983F55}"/>
                  </c:ext>
                </c:extLst>
              </c15:ser>
            </c15:filteredBarSeries>
          </c:ext>
        </c:extLst>
      </c:barChart>
      <c:catAx>
        <c:axId val="386461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6452240"/>
        <c:crosses val="autoZero"/>
        <c:auto val="1"/>
        <c:lblAlgn val="ctr"/>
        <c:lblOffset val="100"/>
        <c:noMultiLvlLbl val="0"/>
      </c:catAx>
      <c:valAx>
        <c:axId val="38645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46109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Services Généraux</c:v>
              </c:pt>
              <c:pt idx="1">
                <c:v>Ressources Humaines</c:v>
              </c:pt>
              <c:pt idx="2">
                <c:v>Marketing</c:v>
              </c:pt>
              <c:pt idx="3">
                <c:v>Direction</c:v>
              </c:pt>
              <c:pt idx="4">
                <c:v>Commercial</c:v>
              </c:pt>
              <c:pt idx="5">
                <c:v>Production</c:v>
              </c:pt>
              <c:pt idx="6">
                <c:v>Comptabilité</c:v>
              </c:pt>
            </c:strLit>
          </c:cat>
          <c:val>
            <c:numLit>
              <c:formatCode>General</c:formatCode>
              <c:ptCount val="7"/>
              <c:pt idx="0">
                <c:v>2709.13</c:v>
              </c:pt>
              <c:pt idx="1">
                <c:v>17497.86</c:v>
              </c:pt>
              <c:pt idx="2">
                <c:v>25046.57</c:v>
              </c:pt>
              <c:pt idx="3">
                <c:v>25726.09</c:v>
              </c:pt>
              <c:pt idx="4">
                <c:v>38494.160000000003</c:v>
              </c:pt>
              <c:pt idx="5">
                <c:v>45783.18</c:v>
              </c:pt>
              <c:pt idx="6">
                <c:v>90417.14</c:v>
              </c:pt>
            </c:numLit>
          </c:val>
          <c:extLst>
            <c:ext xmlns:c16="http://schemas.microsoft.com/office/drawing/2014/chart" uri="{C3380CC4-5D6E-409C-BE32-E72D297353CC}">
              <c16:uniqueId val="{00000000-8533-4D55-933C-B87039B2C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6461096"/>
        <c:axId val="386452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8533-4D55-933C-B87039B2CA5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533-4D55-933C-B87039B2CA51}"/>
                  </c:ext>
                </c:extLst>
              </c15:ser>
            </c15:filteredBarSeries>
          </c:ext>
        </c:extLst>
      </c:barChart>
      <c:catAx>
        <c:axId val="386461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6452240"/>
        <c:crosses val="autoZero"/>
        <c:auto val="1"/>
        <c:lblAlgn val="ctr"/>
        <c:lblOffset val="100"/>
        <c:noMultiLvlLbl val="0"/>
      </c:catAx>
      <c:valAx>
        <c:axId val="38645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46109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4"/>
          <c:order val="4"/>
          <c:tx>
            <c:v>10 - temps plein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201805</c:v>
              </c:pt>
              <c:pt idx="1">
                <c:v>201806</c:v>
              </c:pt>
              <c:pt idx="2">
                <c:v>201807</c:v>
              </c:pt>
              <c:pt idx="3">
                <c:v>201808</c:v>
              </c:pt>
              <c:pt idx="4">
                <c:v>201809</c:v>
              </c:pt>
              <c:pt idx="5">
                <c:v>201810</c:v>
              </c:pt>
              <c:pt idx="6">
                <c:v>201811</c:v>
              </c:pt>
              <c:pt idx="7">
                <c:v>201812</c:v>
              </c:pt>
              <c:pt idx="8">
                <c:v>201901</c:v>
              </c:pt>
              <c:pt idx="9">
                <c:v>201902</c:v>
              </c:pt>
              <c:pt idx="10">
                <c:v>201903</c:v>
              </c:pt>
              <c:pt idx="11">
                <c:v>201904</c:v>
              </c:pt>
              <c:pt idx="12">
                <c:v>201905</c:v>
              </c:pt>
            </c:strLit>
          </c:cat>
          <c:val>
            <c:numLit>
              <c:formatCode>General</c:formatCode>
              <c:ptCount val="13"/>
              <c:pt idx="0">
                <c:v>31</c:v>
              </c:pt>
              <c:pt idx="1">
                <c:v>31</c:v>
              </c:pt>
              <c:pt idx="2">
                <c:v>31</c:v>
              </c:pt>
              <c:pt idx="3">
                <c:v>31</c:v>
              </c:pt>
              <c:pt idx="4">
                <c:v>31</c:v>
              </c:pt>
              <c:pt idx="5">
                <c:v>32</c:v>
              </c:pt>
              <c:pt idx="6">
                <c:v>32</c:v>
              </c:pt>
              <c:pt idx="7">
                <c:v>31</c:v>
              </c:pt>
              <c:pt idx="8">
                <c:v>35</c:v>
              </c:pt>
              <c:pt idx="9">
                <c:v>35</c:v>
              </c:pt>
              <c:pt idx="10">
                <c:v>35</c:v>
              </c:pt>
              <c:pt idx="11">
                <c:v>34</c:v>
              </c:pt>
              <c:pt idx="12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9C2C-4088-9A51-B420013C8365}"/>
            </c:ext>
          </c:extLst>
        </c:ser>
        <c:ser>
          <c:idx val="5"/>
          <c:order val="5"/>
          <c:tx>
            <c:v>20 - temps partiel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201805</c:v>
              </c:pt>
              <c:pt idx="1">
                <c:v>201806</c:v>
              </c:pt>
              <c:pt idx="2">
                <c:v>201807</c:v>
              </c:pt>
              <c:pt idx="3">
                <c:v>201808</c:v>
              </c:pt>
              <c:pt idx="4">
                <c:v>201809</c:v>
              </c:pt>
              <c:pt idx="5">
                <c:v>201810</c:v>
              </c:pt>
              <c:pt idx="6">
                <c:v>201811</c:v>
              </c:pt>
              <c:pt idx="7">
                <c:v>201812</c:v>
              </c:pt>
              <c:pt idx="8">
                <c:v>201901</c:v>
              </c:pt>
              <c:pt idx="9">
                <c:v>201902</c:v>
              </c:pt>
              <c:pt idx="10">
                <c:v>201903</c:v>
              </c:pt>
              <c:pt idx="11">
                <c:v>201904</c:v>
              </c:pt>
              <c:pt idx="12">
                <c:v>201905</c:v>
              </c:pt>
            </c:strLit>
          </c:cat>
          <c:val>
            <c:numLit>
              <c:formatCode>General</c:formatCode>
              <c:ptCount val="13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  <c:pt idx="11">
                <c:v>7</c:v>
              </c:pt>
              <c:pt idx="1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9C2C-4088-9A51-B420013C83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576422232"/>
        <c:axId val="5764225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35B0-46DC-9E10-AF55303411C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Présents</c:v>
                </c:tx>
                <c:spPr>
                  <a:solidFill>
                    <a:schemeClr val="accent5"/>
                  </a:solidFill>
                  <a:ln w="12700">
                    <a:solidFill>
                      <a:schemeClr val="bg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t" anchorCtr="0">
                      <a:spAutoFit/>
                    </a:bodyPr>
                    <a:lstStyle/>
                    <a:p>
                      <a:pPr>
                        <a:defRPr sz="800"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5B0-46DC-9E10-AF55303411C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FEMME</c:v>
                </c:tx>
                <c:spPr>
                  <a:solidFill>
                    <a:schemeClr val="accent5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5B0-46DC-9E10-AF55303411C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HOMME</c:v>
                </c:tx>
                <c:spPr>
                  <a:solidFill>
                    <a:schemeClr val="accent3"/>
                  </a:solidFill>
                  <a:ln>
                    <a:solidFill>
                      <a:schemeClr val="bg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5B0-46DC-9E10-AF55303411CB}"/>
                  </c:ext>
                </c:extLst>
              </c15:ser>
            </c15:filteredBarSeries>
          </c:ext>
        </c:extLst>
      </c:barChart>
      <c:catAx>
        <c:axId val="5764222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79000">
                    <a:schemeClr val="accent1">
                      <a:lumMod val="5000"/>
                      <a:lumOff val="95000"/>
                    </a:schemeClr>
                  </a:gs>
                  <a:gs pos="100000">
                    <a:schemeClr val="accent2"/>
                  </a:gs>
                </a:gsLst>
                <a:lin ang="5400000" scaled="1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92D050"/>
            </a:solidFill>
          </a:ln>
        </c:spPr>
        <c:txPr>
          <a:bodyPr/>
          <a:lstStyle/>
          <a:p>
            <a:pPr>
              <a:defRPr sz="600"/>
            </a:pPr>
            <a:endParaRPr lang="fr-FR"/>
          </a:p>
        </c:txPr>
        <c:crossAx val="576422560"/>
        <c:crosses val="autoZero"/>
        <c:auto val="1"/>
        <c:lblAlgn val="ctr"/>
        <c:lblOffset val="100"/>
        <c:noMultiLvlLbl val="0"/>
      </c:catAx>
      <c:valAx>
        <c:axId val="57642256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576422232"/>
        <c:crosses val="autoZero"/>
        <c:crossBetween val="between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05303506363141"/>
          <c:y val="3.2750936329588004E-2"/>
          <c:w val="0.49475573770707471"/>
          <c:h val="0.70426935081148567"/>
        </c:manualLayout>
      </c:layout>
      <c:pieChart>
        <c:varyColors val="1"/>
        <c:ser>
          <c:idx val="0"/>
          <c:order val="0"/>
          <c:tx>
            <c:v>Indicateur- Valeur</c:v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FEMME</c:v>
              </c:pt>
              <c:pt idx="1">
                <c:v>HOMME</c:v>
              </c:pt>
            </c:strLit>
          </c:cat>
          <c:val>
            <c:numLit>
              <c:formatCode>General</c:formatCode>
              <c:ptCount val="2"/>
              <c:pt idx="0">
                <c:v>1847.24</c:v>
              </c:pt>
              <c:pt idx="1">
                <c:v>2534.31</c:v>
              </c:pt>
            </c:numLit>
          </c:val>
          <c:extLst>
            <c:ext xmlns:c16="http://schemas.microsoft.com/office/drawing/2014/chart" uri="{C3380CC4-5D6E-409C-BE32-E72D297353CC}">
              <c16:uniqueId val="{00000000-4306-4D99-B06C-4CF84D71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6334824156406"/>
          <c:y val="3.5915488310812572E-2"/>
          <c:w val="0.53959668825784235"/>
          <c:h val="0.70869553878102898"/>
        </c:manualLayout>
      </c:layout>
      <c:pieChart>
        <c:varyColors val="1"/>
        <c:ser>
          <c:idx val="0"/>
          <c:order val="0"/>
          <c:tx>
            <c:v>Indicateur- Valeur</c:v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2969.19</c:v>
              </c:pt>
              <c:pt idx="1">
                <c:v>1841.55</c:v>
              </c:pt>
            </c:numLit>
          </c:val>
          <c:extLst>
            <c:ext xmlns:c16="http://schemas.microsoft.com/office/drawing/2014/chart" uri="{C3380CC4-5D6E-409C-BE32-E72D297353CC}">
              <c16:uniqueId val="{00000000-2B85-486D-997E-0D132891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"/>
          <c:y val="0.7565828565287791"/>
          <c:w val="1"/>
          <c:h val="0.21947348459734589"/>
        </c:manualLayout>
      </c:layout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0 - 01 an</c:v>
              </c:pt>
              <c:pt idx="1">
                <c:v>01 - 02 ans</c:v>
              </c:pt>
              <c:pt idx="2">
                <c:v>03 - 05 ans</c:v>
              </c:pt>
              <c:pt idx="3">
                <c:v>06 - 09 ans</c:v>
              </c:pt>
              <c:pt idx="4">
                <c:v>10 - 15 ans</c:v>
              </c:pt>
              <c:pt idx="5">
                <c:v>16 - 20 ans</c:v>
              </c:pt>
              <c:pt idx="6">
                <c:v>21 - 30 ans</c:v>
              </c:pt>
              <c:pt idx="7">
                <c:v>31 - 40 ans</c:v>
              </c:pt>
            </c:strLit>
          </c:cat>
          <c:val>
            <c:numLit>
              <c:formatCode>General</c:formatCode>
              <c:ptCount val="8"/>
              <c:pt idx="0">
                <c:v>2017.81</c:v>
              </c:pt>
              <c:pt idx="1">
                <c:v>2592.09</c:v>
              </c:pt>
              <c:pt idx="2">
                <c:v>2637.22</c:v>
              </c:pt>
              <c:pt idx="3">
                <c:v>3482.62</c:v>
              </c:pt>
              <c:pt idx="4">
                <c:v>4176.04</c:v>
              </c:pt>
              <c:pt idx="5">
                <c:v>3046.69</c:v>
              </c:pt>
              <c:pt idx="6">
                <c:v>3214.09</c:v>
              </c:pt>
              <c:pt idx="7">
                <c:v>5548.76</c:v>
              </c:pt>
            </c:numLit>
          </c:val>
          <c:extLst>
            <c:ext xmlns:c16="http://schemas.microsoft.com/office/drawing/2014/chart" uri="{C3380CC4-5D6E-409C-BE32-E72D297353CC}">
              <c16:uniqueId val="{00000000-5998-4CBE-83B6-149D4D59E3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596579992"/>
        <c:axId val="596579664"/>
      </c:barChart>
      <c:valAx>
        <c:axId val="59657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579992"/>
        <c:crosses val="autoZero"/>
        <c:crossBetween val="between"/>
      </c:valAx>
      <c:catAx>
        <c:axId val="596579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65796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Jeu d'Essai</c:v>
              </c:pt>
              <c:pt idx="1">
                <c:v>Jeu d'Essai n°2</c:v>
              </c:pt>
            </c:strLit>
          </c:cat>
          <c:val>
            <c:numLit>
              <c:formatCode>General</c:formatCode>
              <c:ptCount val="2"/>
              <c:pt idx="0">
                <c:v>2300.0100000000002</c:v>
              </c:pt>
              <c:pt idx="1">
                <c:v>2195.6999999999998</c:v>
              </c:pt>
            </c:numLit>
          </c:val>
          <c:extLst>
            <c:ext xmlns:c16="http://schemas.microsoft.com/office/drawing/2014/chart" uri="{C3380CC4-5D6E-409C-BE32-E72D297353CC}">
              <c16:uniqueId val="{00000000-399A-43A5-BFF3-2029C307E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0015680"/>
        <c:axId val="400020272"/>
      </c:barChart>
      <c:valAx>
        <c:axId val="40002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015680"/>
        <c:crosses val="autoZero"/>
        <c:crossBetween val="between"/>
      </c:valAx>
      <c:catAx>
        <c:axId val="40001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4000202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Ressources Humaines</c:v>
              </c:pt>
              <c:pt idx="1">
                <c:v>Services Généraux</c:v>
              </c:pt>
              <c:pt idx="2">
                <c:v>Marketing</c:v>
              </c:pt>
              <c:pt idx="3">
                <c:v>Comptabilité</c:v>
              </c:pt>
              <c:pt idx="4">
                <c:v>Production</c:v>
              </c:pt>
              <c:pt idx="5">
                <c:v>Commercial</c:v>
              </c:pt>
              <c:pt idx="6">
                <c:v>Direction</c:v>
              </c:pt>
            </c:strLit>
          </c:cat>
          <c:val>
            <c:numLit>
              <c:formatCode>General</c:formatCode>
              <c:ptCount val="7"/>
              <c:pt idx="0">
                <c:v>1419.36</c:v>
              </c:pt>
              <c:pt idx="1">
                <c:v>1610</c:v>
              </c:pt>
              <c:pt idx="2">
                <c:v>1870.22</c:v>
              </c:pt>
              <c:pt idx="3">
                <c:v>2128.21</c:v>
              </c:pt>
              <c:pt idx="4">
                <c:v>2236.06</c:v>
              </c:pt>
              <c:pt idx="5">
                <c:v>3030.83</c:v>
              </c:pt>
              <c:pt idx="6">
                <c:v>8893.61</c:v>
              </c:pt>
            </c:numLit>
          </c:val>
          <c:extLst>
            <c:ext xmlns:c16="http://schemas.microsoft.com/office/drawing/2014/chart" uri="{C3380CC4-5D6E-409C-BE32-E72D297353CC}">
              <c16:uniqueId val="{00000000-B730-4AAD-AB4C-A9FA864AA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89996464"/>
        <c:axId val="392023592"/>
      </c:barChart>
      <c:catAx>
        <c:axId val="889996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392023592"/>
        <c:crosses val="autoZero"/>
        <c:auto val="1"/>
        <c:lblAlgn val="ctr"/>
        <c:lblOffset val="100"/>
        <c:noMultiLvlLbl val="0"/>
      </c:catAx>
      <c:valAx>
        <c:axId val="392023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9996464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Commerciaux sédentaires</c:v>
              </c:pt>
              <c:pt idx="1">
                <c:v>Marketing clients</c:v>
              </c:pt>
              <c:pt idx="2">
                <c:v>Administration du personnel</c:v>
              </c:pt>
              <c:pt idx="3">
                <c:v>Services généraux</c:v>
              </c:pt>
              <c:pt idx="4">
                <c:v>Administration des Ventes</c:v>
              </c:pt>
              <c:pt idx="5">
                <c:v>Comptabilité Générale</c:v>
              </c:pt>
              <c:pt idx="6">
                <c:v>Production</c:v>
              </c:pt>
              <c:pt idx="7">
                <c:v>Marketing communication</c:v>
              </c:pt>
              <c:pt idx="8">
                <c:v>Ingénieurs commerciaux</c:v>
              </c:pt>
              <c:pt idx="9">
                <c:v>Direction Générale</c:v>
              </c:pt>
            </c:strLit>
          </c:cat>
          <c:val>
            <c:numLit>
              <c:formatCode>General</c:formatCode>
              <c:ptCount val="10"/>
              <c:pt idx="0">
                <c:v>862.5</c:v>
              </c:pt>
              <c:pt idx="1">
                <c:v>1120.3499999999999</c:v>
              </c:pt>
              <c:pt idx="2">
                <c:v>1419.36</c:v>
              </c:pt>
              <c:pt idx="3">
                <c:v>1610</c:v>
              </c:pt>
              <c:pt idx="4">
                <c:v>1915.62</c:v>
              </c:pt>
              <c:pt idx="5">
                <c:v>2197.91</c:v>
              </c:pt>
              <c:pt idx="6">
                <c:v>2236.06</c:v>
              </c:pt>
              <c:pt idx="7">
                <c:v>2370.13</c:v>
              </c:pt>
              <c:pt idx="8">
                <c:v>3708.44</c:v>
              </c:pt>
              <c:pt idx="9">
                <c:v>8893.61</c:v>
              </c:pt>
            </c:numLit>
          </c:val>
          <c:extLst>
            <c:ext xmlns:c16="http://schemas.microsoft.com/office/drawing/2014/chart" uri="{C3380CC4-5D6E-409C-BE32-E72D297353CC}">
              <c16:uniqueId val="{00000000-1E80-4D01-8B94-3E85B1D8C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238627224"/>
        <c:axId val="238627880"/>
      </c:barChart>
      <c:valAx>
        <c:axId val="23862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627224"/>
        <c:crosses val="autoZero"/>
        <c:crossBetween val="between"/>
      </c:valAx>
      <c:catAx>
        <c:axId val="238627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238627880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Présents</c:v>
          </c:tx>
          <c:dPt>
            <c:idx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03-4AF0-BDA7-79EF5B43A825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03-4AF0-BDA7-79EF5B43A825}"/>
              </c:ext>
            </c:extLst>
          </c:dPt>
          <c:dPt>
            <c:idx val="2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03-4AF0-BDA7-79EF5B43A825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03-4AF0-BDA7-79EF5B43A825}"/>
              </c:ext>
            </c:extLst>
          </c:dPt>
          <c:dPt>
            <c:idx val="4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03-4AF0-BDA7-79EF5B43A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Contrat de travail à durée indéterminée de droit privé</c:v>
              </c:pt>
            </c:strLit>
          </c:cat>
          <c:val>
            <c:numLit>
              <c:formatCode>General</c:formatCode>
              <c:ptCount val="1"/>
              <c:pt idx="0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1DA9-495B-91D8-B74C0CC678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Présents</c:v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DE-4924-8118-3AFBB252C239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DE-4924-8118-3AFBB252C239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DE-4924-8118-3AFBB252C2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4</c:v>
              </c:pt>
              <c:pt idx="1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4-766C-4809-8793-CB1382B7C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1">
                <c:v>1 - 2 ANS</c:v>
              </c:pt>
              <c:pt idx="2">
                <c:v>-1 AN</c:v>
              </c:pt>
              <c:pt idx="3">
                <c:v>10 - 15 ANS</c:v>
              </c:pt>
              <c:pt idx="4">
                <c:v>16 - 20 ANS</c:v>
              </c:pt>
              <c:pt idx="5">
                <c:v>21 - 30 ANS</c:v>
              </c:pt>
              <c:pt idx="6">
                <c:v>3 - 5 ANS</c:v>
              </c:pt>
              <c:pt idx="7">
                <c:v>31 - 40 ANS</c:v>
              </c:pt>
              <c:pt idx="8">
                <c:v>6 - 9 ANS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2</c:v>
              </c:pt>
              <c:pt idx="4">
                <c:v>6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D97F-4FA2-8443-6BD3E18B6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38643944"/>
        <c:axId val="238643288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1">
                <c:v>1 - 2 ANS</c:v>
              </c:pt>
              <c:pt idx="2">
                <c:v>-1 AN</c:v>
              </c:pt>
              <c:pt idx="3">
                <c:v>10 - 15 ANS</c:v>
              </c:pt>
              <c:pt idx="4">
                <c:v>16 - 20 ANS</c:v>
              </c:pt>
              <c:pt idx="5">
                <c:v>21 - 30 ANS</c:v>
              </c:pt>
              <c:pt idx="6">
                <c:v>3 - 5 ANS</c:v>
              </c:pt>
              <c:pt idx="7">
                <c:v>31 - 40 ANS</c:v>
              </c:pt>
              <c:pt idx="8">
                <c:v>6 - 9 ANS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-1</c:v>
              </c:pt>
              <c:pt idx="2">
                <c:v>0</c:v>
              </c:pt>
              <c:pt idx="3">
                <c:v>-1</c:v>
              </c:pt>
              <c:pt idx="4">
                <c:v>-4</c:v>
              </c:pt>
              <c:pt idx="5">
                <c:v>-3</c:v>
              </c:pt>
              <c:pt idx="6">
                <c:v>-3</c:v>
              </c:pt>
              <c:pt idx="7">
                <c:v>-1</c:v>
              </c:pt>
              <c:pt idx="8">
                <c:v>-2</c:v>
              </c:pt>
            </c:numLit>
          </c:val>
          <c:extLst>
            <c:ext xmlns:c16="http://schemas.microsoft.com/office/drawing/2014/chart" uri="{C3380CC4-5D6E-409C-BE32-E72D297353CC}">
              <c16:uniqueId val="{00000001-D97F-4FA2-8443-6BD3E18B6F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17811976"/>
        <c:axId val="524792352"/>
      </c:barChart>
      <c:catAx>
        <c:axId val="238643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8643288"/>
        <c:crosses val="autoZero"/>
        <c:auto val="1"/>
        <c:lblAlgn val="ctr"/>
        <c:lblOffset val="100"/>
        <c:noMultiLvlLbl val="0"/>
      </c:catAx>
      <c:valAx>
        <c:axId val="238643288"/>
        <c:scaling>
          <c:orientation val="minMax"/>
          <c:max val="3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38643944"/>
        <c:crosses val="autoZero"/>
        <c:crossBetween val="between"/>
      </c:valAx>
      <c:valAx>
        <c:axId val="524792352"/>
        <c:scaling>
          <c:orientation val="minMax"/>
          <c:max val="3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517811976"/>
        <c:crosses val="max"/>
        <c:crossBetween val="between"/>
      </c:valAx>
      <c:catAx>
        <c:axId val="517811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4792352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Direction</c:v>
              </c:pt>
              <c:pt idx="1">
                <c:v>Commercial</c:v>
              </c:pt>
              <c:pt idx="2">
                <c:v>Services Généraux</c:v>
              </c:pt>
              <c:pt idx="3">
                <c:v>Production</c:v>
              </c:pt>
              <c:pt idx="4">
                <c:v>Comptabilité</c:v>
              </c:pt>
              <c:pt idx="5">
                <c:v>Marketing</c:v>
              </c:pt>
              <c:pt idx="6">
                <c:v>Ressources Humaines</c:v>
              </c:pt>
            </c:strLit>
          </c:cat>
          <c:val>
            <c:numLit>
              <c:formatCode>General</c:formatCode>
              <c:ptCount val="7"/>
              <c:pt idx="0">
                <c:v>9000</c:v>
              </c:pt>
              <c:pt idx="1">
                <c:v>4565</c:v>
              </c:pt>
              <c:pt idx="2">
                <c:v>1610</c:v>
              </c:pt>
              <c:pt idx="3">
                <c:v>2409.69</c:v>
              </c:pt>
              <c:pt idx="4">
                <c:v>2162.34</c:v>
              </c:pt>
              <c:pt idx="5">
                <c:v>1821.03</c:v>
              </c:pt>
              <c:pt idx="6">
                <c:v>1253.21</c:v>
              </c:pt>
            </c:numLit>
          </c:val>
          <c:extLst>
            <c:ext xmlns:c16="http://schemas.microsoft.com/office/drawing/2014/chart" uri="{C3380CC4-5D6E-409C-BE32-E72D297353CC}">
              <c16:uniqueId val="{0000000A-74F8-4E6B-8342-EC841E82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57681352"/>
        <c:axId val="557686272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0;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Direction</c:v>
              </c:pt>
              <c:pt idx="1">
                <c:v>Commercial</c:v>
              </c:pt>
              <c:pt idx="2">
                <c:v>Services Généraux</c:v>
              </c:pt>
              <c:pt idx="3">
                <c:v>Production</c:v>
              </c:pt>
              <c:pt idx="4">
                <c:v>Comptabilité</c:v>
              </c:pt>
              <c:pt idx="5">
                <c:v>Marketing</c:v>
              </c:pt>
              <c:pt idx="6">
                <c:v>Ressources Humaines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-1635.56</c:v>
              </c:pt>
              <c:pt idx="2">
                <c:v>0</c:v>
              </c:pt>
              <c:pt idx="3">
                <c:v>-2059.7199999999998</c:v>
              </c:pt>
              <c:pt idx="4">
                <c:v>-1922.14</c:v>
              </c:pt>
              <c:pt idx="5">
                <c:v>-1907.41</c:v>
              </c:pt>
              <c:pt idx="6">
                <c:v>-1435.43</c:v>
              </c:pt>
            </c:numLit>
          </c:val>
          <c:extLst>
            <c:ext xmlns:c16="http://schemas.microsoft.com/office/drawing/2014/chart" uri="{C3380CC4-5D6E-409C-BE32-E72D297353CC}">
              <c16:uniqueId val="{00000009-74F8-4E6B-8342-EC841E82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9385824"/>
        <c:axId val="619382544"/>
      </c:barChart>
      <c:catAx>
        <c:axId val="557681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557686272"/>
        <c:crosses val="autoZero"/>
        <c:auto val="1"/>
        <c:lblAlgn val="ctr"/>
        <c:lblOffset val="100"/>
        <c:noMultiLvlLbl val="0"/>
      </c:catAx>
      <c:valAx>
        <c:axId val="557686272"/>
        <c:scaling>
          <c:orientation val="minMax"/>
          <c:max val="10000"/>
          <c:min val="-10000"/>
        </c:scaling>
        <c:delete val="0"/>
        <c:axPos val="b"/>
        <c:majorGridlines/>
        <c:numFmt formatCode="#,##0.00;#,##0.00" sourceLinked="0"/>
        <c:majorTickMark val="out"/>
        <c:minorTickMark val="none"/>
        <c:tickLblPos val="nextTo"/>
        <c:crossAx val="557681352"/>
        <c:crosses val="autoZero"/>
        <c:crossBetween val="between"/>
      </c:valAx>
      <c:valAx>
        <c:axId val="619382544"/>
        <c:scaling>
          <c:orientation val="minMax"/>
          <c:max val="10000"/>
          <c:min val="-10000"/>
        </c:scaling>
        <c:delete val="0"/>
        <c:axPos val="t"/>
        <c:numFmt formatCode="#,##0.00;#,##0.00" sourceLinked="0"/>
        <c:majorTickMark val="out"/>
        <c:minorTickMark val="none"/>
        <c:tickLblPos val="nextTo"/>
        <c:crossAx val="619385824"/>
        <c:crosses val="max"/>
        <c:crossBetween val="between"/>
      </c:valAx>
      <c:catAx>
        <c:axId val="619385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19382544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latin typeface="Segoe UI" panose="020B0502040204020203" pitchFamily="34" charset="0"/>
                <a:cs typeface="Segoe UI" panose="020B0502040204020203" pitchFamily="34" charset="0"/>
              </a:rPr>
              <a:t>Homme</a:t>
            </a:r>
          </a:p>
        </c:rich>
      </c:tx>
      <c:layout>
        <c:manualLayout>
          <c:xMode val="edge"/>
          <c:yMode val="edge"/>
          <c:x val="8.147475687794687E-3"/>
          <c:y val="1.01668700930175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636097078712421"/>
          <c:y val="6.7527589123944368E-2"/>
          <c:w val="0.55222186066939427"/>
          <c:h val="0.87274141782750736"/>
        </c:manualLayout>
      </c:layout>
      <c:radarChart>
        <c:radarStyle val="filled"/>
        <c:varyColors val="0"/>
        <c:ser>
          <c:idx val="2"/>
          <c:order val="1"/>
          <c:tx>
            <c:v>Présents</c:v>
          </c:tx>
          <c:spPr>
            <a:solidFill>
              <a:srgbClr val="4AB5C4"/>
            </a:solidFill>
            <a:ln w="25400">
              <a:noFill/>
            </a:ln>
          </c:spPr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3-64A3-4627-9107-84378A0DA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96912"/>
        <c:axId val="445902488"/>
        <c:extLst>
          <c:ext xmlns:c15="http://schemas.microsoft.com/office/drawing/2012/chart" uri="{02D57815-91ED-43cb-92C2-25804820EDAC}">
            <c15:filteredRadarSeries>
              <c15:ser>
                <c:idx val="1"/>
                <c:order val="0"/>
                <c:tx>
                  <c:v>Sorties Mois</c:v>
                </c:tx>
                <c:spPr>
                  <a:ln w="25400">
                    <a:noFill/>
                  </a:ln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64A3-4627-9107-84378A0DA964}"/>
                  </c:ext>
                </c:extLst>
              </c15:ser>
            </c15:filteredRadarSeries>
            <c15:filteredRadarSeries>
              <c15:ser>
                <c:idx val="0"/>
                <c:order val="2"/>
                <c:tx>
                  <c:v>Présents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4A3-4627-9107-84378A0DA964}"/>
                  </c:ext>
                </c:extLst>
              </c15:ser>
            </c15:filteredRadarSeries>
          </c:ext>
        </c:extLst>
      </c:radarChart>
      <c:catAx>
        <c:axId val="4458969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45902488"/>
        <c:crosses val="autoZero"/>
        <c:auto val="1"/>
        <c:lblAlgn val="ctr"/>
        <c:lblOffset val="100"/>
        <c:noMultiLvlLbl val="0"/>
      </c:catAx>
      <c:valAx>
        <c:axId val="445902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896912"/>
        <c:crosses val="autoZero"/>
        <c:crossBetween val="between"/>
      </c:valAx>
    </c:plotArea>
    <c:plotVisOnly val="0"/>
    <c:dispBlanksAs val="gap"/>
    <c:showDLblsOverMax val="0"/>
    <c:extLst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Présents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37"/>
              <c:pt idx="0">
                <c:v>201605</c:v>
              </c:pt>
              <c:pt idx="1">
                <c:v>201606</c:v>
              </c:pt>
              <c:pt idx="2">
                <c:v>201607</c:v>
              </c:pt>
              <c:pt idx="3">
                <c:v>201608</c:v>
              </c:pt>
              <c:pt idx="4">
                <c:v>201609</c:v>
              </c:pt>
              <c:pt idx="5">
                <c:v>201610</c:v>
              </c:pt>
              <c:pt idx="6">
                <c:v>201611</c:v>
              </c:pt>
              <c:pt idx="7">
                <c:v>201612</c:v>
              </c:pt>
              <c:pt idx="8">
                <c:v>201701</c:v>
              </c:pt>
              <c:pt idx="9">
                <c:v>201702</c:v>
              </c:pt>
              <c:pt idx="10">
                <c:v>201703</c:v>
              </c:pt>
              <c:pt idx="11">
                <c:v>201704</c:v>
              </c:pt>
              <c:pt idx="12">
                <c:v>201705</c:v>
              </c:pt>
              <c:pt idx="13">
                <c:v>201706</c:v>
              </c:pt>
              <c:pt idx="14">
                <c:v>201707</c:v>
              </c:pt>
              <c:pt idx="15">
                <c:v>201708</c:v>
              </c:pt>
              <c:pt idx="16">
                <c:v>201709</c:v>
              </c:pt>
              <c:pt idx="17">
                <c:v>201710</c:v>
              </c:pt>
              <c:pt idx="18">
                <c:v>201711</c:v>
              </c:pt>
              <c:pt idx="19">
                <c:v>201712</c:v>
              </c:pt>
              <c:pt idx="20">
                <c:v>201801</c:v>
              </c:pt>
              <c:pt idx="21">
                <c:v>201802</c:v>
              </c:pt>
              <c:pt idx="22">
                <c:v>201803</c:v>
              </c:pt>
              <c:pt idx="23">
                <c:v>201804</c:v>
              </c:pt>
              <c:pt idx="24">
                <c:v>201805</c:v>
              </c:pt>
              <c:pt idx="25">
                <c:v>201806</c:v>
              </c:pt>
              <c:pt idx="26">
                <c:v>201807</c:v>
              </c:pt>
              <c:pt idx="27">
                <c:v>201808</c:v>
              </c:pt>
              <c:pt idx="28">
                <c:v>201809</c:v>
              </c:pt>
              <c:pt idx="29">
                <c:v>201810</c:v>
              </c:pt>
              <c:pt idx="30">
                <c:v>201811</c:v>
              </c:pt>
              <c:pt idx="31">
                <c:v>201812</c:v>
              </c:pt>
              <c:pt idx="32">
                <c:v>201901</c:v>
              </c:pt>
              <c:pt idx="33">
                <c:v>201902</c:v>
              </c:pt>
              <c:pt idx="34">
                <c:v>201903</c:v>
              </c:pt>
              <c:pt idx="35">
                <c:v>201904</c:v>
              </c:pt>
              <c:pt idx="36">
                <c:v>201905</c:v>
              </c:pt>
            </c:strLit>
          </c:cat>
          <c:val>
            <c:numLit>
              <c:formatCode>General</c:formatCode>
              <c:ptCount val="37"/>
              <c:pt idx="0">
                <c:v>16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16</c:v>
              </c:pt>
              <c:pt idx="5">
                <c:v>16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  <c:pt idx="9">
                <c:v>16</c:v>
              </c:pt>
              <c:pt idx="10">
                <c:v>15</c:v>
              </c:pt>
              <c:pt idx="11">
                <c:v>14</c:v>
              </c:pt>
              <c:pt idx="12">
                <c:v>14</c:v>
              </c:pt>
              <c:pt idx="13">
                <c:v>14</c:v>
              </c:pt>
              <c:pt idx="14">
                <c:v>14</c:v>
              </c:pt>
              <c:pt idx="15">
                <c:v>14</c:v>
              </c:pt>
              <c:pt idx="16">
                <c:v>14</c:v>
              </c:pt>
              <c:pt idx="17">
                <c:v>14</c:v>
              </c:pt>
              <c:pt idx="18">
                <c:v>14</c:v>
              </c:pt>
              <c:pt idx="19">
                <c:v>14</c:v>
              </c:pt>
              <c:pt idx="20">
                <c:v>14</c:v>
              </c:pt>
              <c:pt idx="21">
                <c:v>15</c:v>
              </c:pt>
              <c:pt idx="22">
                <c:v>15</c:v>
              </c:pt>
              <c:pt idx="23">
                <c:v>15</c:v>
              </c:pt>
              <c:pt idx="24">
                <c:v>15</c:v>
              </c:pt>
              <c:pt idx="25">
                <c:v>15</c:v>
              </c:pt>
              <c:pt idx="26">
                <c:v>15</c:v>
              </c:pt>
              <c:pt idx="27">
                <c:v>15</c:v>
              </c:pt>
              <c:pt idx="28">
                <c:v>15</c:v>
              </c:pt>
              <c:pt idx="29">
                <c:v>16</c:v>
              </c:pt>
              <c:pt idx="30">
                <c:v>16</c:v>
              </c:pt>
              <c:pt idx="31">
                <c:v>15</c:v>
              </c:pt>
              <c:pt idx="32">
                <c:v>15</c:v>
              </c:pt>
              <c:pt idx="33">
                <c:v>15</c:v>
              </c:pt>
              <c:pt idx="34">
                <c:v>15</c:v>
              </c:pt>
              <c:pt idx="35">
                <c:v>15</c:v>
              </c:pt>
              <c:pt idx="3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158C-4EB0-9C1A-10A0A4428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1125856"/>
        <c:axId val="621137336"/>
      </c:barChart>
      <c:catAx>
        <c:axId val="6211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1137336"/>
        <c:crosses val="autoZero"/>
        <c:auto val="1"/>
        <c:lblAlgn val="ctr"/>
        <c:lblOffset val="100"/>
        <c:noMultiLvlLbl val="0"/>
      </c:catAx>
      <c:valAx>
        <c:axId val="621137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12585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Présents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cat>
            <c:strLit>
              <c:ptCount val="37"/>
              <c:pt idx="0">
                <c:v>201605</c:v>
              </c:pt>
              <c:pt idx="1">
                <c:v>201606</c:v>
              </c:pt>
              <c:pt idx="2">
                <c:v>201607</c:v>
              </c:pt>
              <c:pt idx="3">
                <c:v>201608</c:v>
              </c:pt>
              <c:pt idx="4">
                <c:v>201609</c:v>
              </c:pt>
              <c:pt idx="5">
                <c:v>201610</c:v>
              </c:pt>
              <c:pt idx="6">
                <c:v>201611</c:v>
              </c:pt>
              <c:pt idx="7">
                <c:v>201612</c:v>
              </c:pt>
              <c:pt idx="8">
                <c:v>201701</c:v>
              </c:pt>
              <c:pt idx="9">
                <c:v>201702</c:v>
              </c:pt>
              <c:pt idx="10">
                <c:v>201703</c:v>
              </c:pt>
              <c:pt idx="11">
                <c:v>201704</c:v>
              </c:pt>
              <c:pt idx="12">
                <c:v>201705</c:v>
              </c:pt>
              <c:pt idx="13">
                <c:v>201706</c:v>
              </c:pt>
              <c:pt idx="14">
                <c:v>201707</c:v>
              </c:pt>
              <c:pt idx="15">
                <c:v>201708</c:v>
              </c:pt>
              <c:pt idx="16">
                <c:v>201709</c:v>
              </c:pt>
              <c:pt idx="17">
                <c:v>201710</c:v>
              </c:pt>
              <c:pt idx="18">
                <c:v>201711</c:v>
              </c:pt>
              <c:pt idx="19">
                <c:v>201712</c:v>
              </c:pt>
              <c:pt idx="20">
                <c:v>201801</c:v>
              </c:pt>
              <c:pt idx="21">
                <c:v>201802</c:v>
              </c:pt>
              <c:pt idx="22">
                <c:v>201803</c:v>
              </c:pt>
              <c:pt idx="23">
                <c:v>201804</c:v>
              </c:pt>
              <c:pt idx="24">
                <c:v>201805</c:v>
              </c:pt>
              <c:pt idx="25">
                <c:v>201806</c:v>
              </c:pt>
              <c:pt idx="26">
                <c:v>201807</c:v>
              </c:pt>
              <c:pt idx="27">
                <c:v>201808</c:v>
              </c:pt>
              <c:pt idx="28">
                <c:v>201809</c:v>
              </c:pt>
              <c:pt idx="29">
                <c:v>201810</c:v>
              </c:pt>
              <c:pt idx="30">
                <c:v>201811</c:v>
              </c:pt>
              <c:pt idx="31">
                <c:v>201812</c:v>
              </c:pt>
              <c:pt idx="32">
                <c:v>201901</c:v>
              </c:pt>
              <c:pt idx="33">
                <c:v>201902</c:v>
              </c:pt>
              <c:pt idx="34">
                <c:v>201903</c:v>
              </c:pt>
              <c:pt idx="35">
                <c:v>201904</c:v>
              </c:pt>
              <c:pt idx="36">
                <c:v>201905</c:v>
              </c:pt>
            </c:strLit>
          </c:cat>
          <c:val>
            <c:numLit>
              <c:formatCode>General</c:formatCode>
              <c:ptCount val="37"/>
              <c:pt idx="0">
                <c:v>18</c:v>
              </c:pt>
              <c:pt idx="1">
                <c:v>19</c:v>
              </c:pt>
              <c:pt idx="2">
                <c:v>19</c:v>
              </c:pt>
              <c:pt idx="3">
                <c:v>19</c:v>
              </c:pt>
              <c:pt idx="4">
                <c:v>19</c:v>
              </c:pt>
              <c:pt idx="5">
                <c:v>19</c:v>
              </c:pt>
              <c:pt idx="6">
                <c:v>19</c:v>
              </c:pt>
              <c:pt idx="7">
                <c:v>19</c:v>
              </c:pt>
              <c:pt idx="8">
                <c:v>18</c:v>
              </c:pt>
              <c:pt idx="9">
                <c:v>18</c:v>
              </c:pt>
              <c:pt idx="10">
                <c:v>18</c:v>
              </c:pt>
              <c:pt idx="11">
                <c:v>18</c:v>
              </c:pt>
              <c:pt idx="12">
                <c:v>18</c:v>
              </c:pt>
              <c:pt idx="13">
                <c:v>18</c:v>
              </c:pt>
              <c:pt idx="14">
                <c:v>18</c:v>
              </c:pt>
              <c:pt idx="15">
                <c:v>18</c:v>
              </c:pt>
              <c:pt idx="16">
                <c:v>18</c:v>
              </c:pt>
              <c:pt idx="17">
                <c:v>18</c:v>
              </c:pt>
              <c:pt idx="18">
                <c:v>18</c:v>
              </c:pt>
              <c:pt idx="19">
                <c:v>18</c:v>
              </c:pt>
              <c:pt idx="20">
                <c:v>18</c:v>
              </c:pt>
              <c:pt idx="21">
                <c:v>20</c:v>
              </c:pt>
              <c:pt idx="22">
                <c:v>20</c:v>
              </c:pt>
              <c:pt idx="23">
                <c:v>20</c:v>
              </c:pt>
              <c:pt idx="24">
                <c:v>21</c:v>
              </c:pt>
              <c:pt idx="25">
                <c:v>21</c:v>
              </c:pt>
              <c:pt idx="26">
                <c:v>21</c:v>
              </c:pt>
              <c:pt idx="27">
                <c:v>21</c:v>
              </c:pt>
              <c:pt idx="28">
                <c:v>21</c:v>
              </c:pt>
              <c:pt idx="29">
                <c:v>21</c:v>
              </c:pt>
              <c:pt idx="30">
                <c:v>21</c:v>
              </c:pt>
              <c:pt idx="31">
                <c:v>21</c:v>
              </c:pt>
              <c:pt idx="32">
                <c:v>27</c:v>
              </c:pt>
              <c:pt idx="33">
                <c:v>27</c:v>
              </c:pt>
              <c:pt idx="34">
                <c:v>27</c:v>
              </c:pt>
              <c:pt idx="35">
                <c:v>26</c:v>
              </c:pt>
              <c:pt idx="36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EA50-4FD7-B05F-AFC9DBAD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5737552"/>
        <c:axId val="785739520"/>
      </c:barChart>
      <c:catAx>
        <c:axId val="78573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5739520"/>
        <c:crosses val="autoZero"/>
        <c:auto val="1"/>
        <c:lblAlgn val="ctr"/>
        <c:lblOffset val="100"/>
        <c:noMultiLvlLbl val="0"/>
      </c:catAx>
      <c:valAx>
        <c:axId val="7857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5737552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7"/>
              <c:pt idx="0">
                <c:v>201605</c:v>
              </c:pt>
              <c:pt idx="1">
                <c:v>201606</c:v>
              </c:pt>
              <c:pt idx="2">
                <c:v>201607</c:v>
              </c:pt>
              <c:pt idx="3">
                <c:v>201608</c:v>
              </c:pt>
              <c:pt idx="4">
                <c:v>201609</c:v>
              </c:pt>
              <c:pt idx="5">
                <c:v>201610</c:v>
              </c:pt>
              <c:pt idx="6">
                <c:v>201611</c:v>
              </c:pt>
              <c:pt idx="7">
                <c:v>201612</c:v>
              </c:pt>
              <c:pt idx="8">
                <c:v>201701</c:v>
              </c:pt>
              <c:pt idx="9">
                <c:v>201702</c:v>
              </c:pt>
              <c:pt idx="10">
                <c:v>201703</c:v>
              </c:pt>
              <c:pt idx="11">
                <c:v>201704</c:v>
              </c:pt>
              <c:pt idx="12">
                <c:v>201705</c:v>
              </c:pt>
              <c:pt idx="13">
                <c:v>201706</c:v>
              </c:pt>
              <c:pt idx="14">
                <c:v>201707</c:v>
              </c:pt>
              <c:pt idx="15">
                <c:v>201708</c:v>
              </c:pt>
              <c:pt idx="16">
                <c:v>201709</c:v>
              </c:pt>
              <c:pt idx="17">
                <c:v>201710</c:v>
              </c:pt>
              <c:pt idx="18">
                <c:v>201711</c:v>
              </c:pt>
              <c:pt idx="19">
                <c:v>201712</c:v>
              </c:pt>
              <c:pt idx="20">
                <c:v>201801</c:v>
              </c:pt>
              <c:pt idx="21">
                <c:v>201802</c:v>
              </c:pt>
              <c:pt idx="22">
                <c:v>201803</c:v>
              </c:pt>
              <c:pt idx="23">
                <c:v>201804</c:v>
              </c:pt>
              <c:pt idx="24">
                <c:v>201805</c:v>
              </c:pt>
              <c:pt idx="25">
                <c:v>201806</c:v>
              </c:pt>
              <c:pt idx="26">
                <c:v>201807</c:v>
              </c:pt>
              <c:pt idx="27">
                <c:v>201808</c:v>
              </c:pt>
              <c:pt idx="28">
                <c:v>201809</c:v>
              </c:pt>
              <c:pt idx="29">
                <c:v>201810</c:v>
              </c:pt>
              <c:pt idx="30">
                <c:v>201811</c:v>
              </c:pt>
              <c:pt idx="31">
                <c:v>201812</c:v>
              </c:pt>
              <c:pt idx="32">
                <c:v>201901</c:v>
              </c:pt>
              <c:pt idx="33">
                <c:v>201902</c:v>
              </c:pt>
              <c:pt idx="34">
                <c:v>201903</c:v>
              </c:pt>
              <c:pt idx="35">
                <c:v>201904</c:v>
              </c:pt>
              <c:pt idx="36">
                <c:v>201905</c:v>
              </c:pt>
            </c:strLit>
          </c:cat>
          <c:val>
            <c:numLit>
              <c:formatCode>General</c:formatCode>
              <c:ptCount val="37"/>
              <c:pt idx="0">
                <c:v>16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16</c:v>
              </c:pt>
              <c:pt idx="5">
                <c:v>16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  <c:pt idx="9">
                <c:v>16</c:v>
              </c:pt>
              <c:pt idx="10">
                <c:v>15</c:v>
              </c:pt>
              <c:pt idx="11">
                <c:v>14</c:v>
              </c:pt>
              <c:pt idx="12">
                <c:v>14</c:v>
              </c:pt>
              <c:pt idx="13">
                <c:v>14</c:v>
              </c:pt>
              <c:pt idx="14">
                <c:v>14</c:v>
              </c:pt>
              <c:pt idx="15">
                <c:v>14</c:v>
              </c:pt>
              <c:pt idx="16">
                <c:v>14</c:v>
              </c:pt>
              <c:pt idx="17">
                <c:v>14</c:v>
              </c:pt>
              <c:pt idx="18">
                <c:v>14</c:v>
              </c:pt>
              <c:pt idx="19">
                <c:v>14</c:v>
              </c:pt>
              <c:pt idx="20">
                <c:v>14</c:v>
              </c:pt>
              <c:pt idx="21">
                <c:v>15</c:v>
              </c:pt>
              <c:pt idx="22">
                <c:v>15</c:v>
              </c:pt>
              <c:pt idx="23">
                <c:v>15</c:v>
              </c:pt>
              <c:pt idx="24">
                <c:v>15</c:v>
              </c:pt>
              <c:pt idx="25">
                <c:v>15</c:v>
              </c:pt>
              <c:pt idx="26">
                <c:v>15</c:v>
              </c:pt>
              <c:pt idx="27">
                <c:v>15</c:v>
              </c:pt>
              <c:pt idx="28">
                <c:v>15</c:v>
              </c:pt>
              <c:pt idx="29">
                <c:v>16</c:v>
              </c:pt>
              <c:pt idx="30">
                <c:v>16</c:v>
              </c:pt>
              <c:pt idx="31">
                <c:v>15</c:v>
              </c:pt>
              <c:pt idx="32">
                <c:v>15</c:v>
              </c:pt>
              <c:pt idx="33">
                <c:v>15</c:v>
              </c:pt>
              <c:pt idx="34">
                <c:v>15</c:v>
              </c:pt>
              <c:pt idx="35">
                <c:v>15</c:v>
              </c:pt>
              <c:pt idx="36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E2C4-4DB0-99E4-5408BD3AF612}"/>
            </c:ext>
          </c:extLst>
        </c:ser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7"/>
              <c:pt idx="0">
                <c:v>201605</c:v>
              </c:pt>
              <c:pt idx="1">
                <c:v>201606</c:v>
              </c:pt>
              <c:pt idx="2">
                <c:v>201607</c:v>
              </c:pt>
              <c:pt idx="3">
                <c:v>201608</c:v>
              </c:pt>
              <c:pt idx="4">
                <c:v>201609</c:v>
              </c:pt>
              <c:pt idx="5">
                <c:v>201610</c:v>
              </c:pt>
              <c:pt idx="6">
                <c:v>201611</c:v>
              </c:pt>
              <c:pt idx="7">
                <c:v>201612</c:v>
              </c:pt>
              <c:pt idx="8">
                <c:v>201701</c:v>
              </c:pt>
              <c:pt idx="9">
                <c:v>201702</c:v>
              </c:pt>
              <c:pt idx="10">
                <c:v>201703</c:v>
              </c:pt>
              <c:pt idx="11">
                <c:v>201704</c:v>
              </c:pt>
              <c:pt idx="12">
                <c:v>201705</c:v>
              </c:pt>
              <c:pt idx="13">
                <c:v>201706</c:v>
              </c:pt>
              <c:pt idx="14">
                <c:v>201707</c:v>
              </c:pt>
              <c:pt idx="15">
                <c:v>201708</c:v>
              </c:pt>
              <c:pt idx="16">
                <c:v>201709</c:v>
              </c:pt>
              <c:pt idx="17">
                <c:v>201710</c:v>
              </c:pt>
              <c:pt idx="18">
                <c:v>201711</c:v>
              </c:pt>
              <c:pt idx="19">
                <c:v>201712</c:v>
              </c:pt>
              <c:pt idx="20">
                <c:v>201801</c:v>
              </c:pt>
              <c:pt idx="21">
                <c:v>201802</c:v>
              </c:pt>
              <c:pt idx="22">
                <c:v>201803</c:v>
              </c:pt>
              <c:pt idx="23">
                <c:v>201804</c:v>
              </c:pt>
              <c:pt idx="24">
                <c:v>201805</c:v>
              </c:pt>
              <c:pt idx="25">
                <c:v>201806</c:v>
              </c:pt>
              <c:pt idx="26">
                <c:v>201807</c:v>
              </c:pt>
              <c:pt idx="27">
                <c:v>201808</c:v>
              </c:pt>
              <c:pt idx="28">
                <c:v>201809</c:v>
              </c:pt>
              <c:pt idx="29">
                <c:v>201810</c:v>
              </c:pt>
              <c:pt idx="30">
                <c:v>201811</c:v>
              </c:pt>
              <c:pt idx="31">
                <c:v>201812</c:v>
              </c:pt>
              <c:pt idx="32">
                <c:v>201901</c:v>
              </c:pt>
              <c:pt idx="33">
                <c:v>201902</c:v>
              </c:pt>
              <c:pt idx="34">
                <c:v>201903</c:v>
              </c:pt>
              <c:pt idx="35">
                <c:v>201904</c:v>
              </c:pt>
              <c:pt idx="36">
                <c:v>201905</c:v>
              </c:pt>
            </c:strLit>
          </c:cat>
          <c:val>
            <c:numLit>
              <c:formatCode>General</c:formatCode>
              <c:ptCount val="37"/>
              <c:pt idx="0">
                <c:v>18</c:v>
              </c:pt>
              <c:pt idx="1">
                <c:v>19</c:v>
              </c:pt>
              <c:pt idx="2">
                <c:v>19</c:v>
              </c:pt>
              <c:pt idx="3">
                <c:v>19</c:v>
              </c:pt>
              <c:pt idx="4">
                <c:v>19</c:v>
              </c:pt>
              <c:pt idx="5">
                <c:v>19</c:v>
              </c:pt>
              <c:pt idx="6">
                <c:v>19</c:v>
              </c:pt>
              <c:pt idx="7">
                <c:v>19</c:v>
              </c:pt>
              <c:pt idx="8">
                <c:v>18</c:v>
              </c:pt>
              <c:pt idx="9">
                <c:v>18</c:v>
              </c:pt>
              <c:pt idx="10">
                <c:v>18</c:v>
              </c:pt>
              <c:pt idx="11">
                <c:v>18</c:v>
              </c:pt>
              <c:pt idx="12">
                <c:v>18</c:v>
              </c:pt>
              <c:pt idx="13">
                <c:v>18</c:v>
              </c:pt>
              <c:pt idx="14">
                <c:v>18</c:v>
              </c:pt>
              <c:pt idx="15">
                <c:v>18</c:v>
              </c:pt>
              <c:pt idx="16">
                <c:v>18</c:v>
              </c:pt>
              <c:pt idx="17">
                <c:v>18</c:v>
              </c:pt>
              <c:pt idx="18">
                <c:v>18</c:v>
              </c:pt>
              <c:pt idx="19">
                <c:v>18</c:v>
              </c:pt>
              <c:pt idx="20">
                <c:v>18</c:v>
              </c:pt>
              <c:pt idx="21">
                <c:v>20</c:v>
              </c:pt>
              <c:pt idx="22">
                <c:v>20</c:v>
              </c:pt>
              <c:pt idx="23">
                <c:v>20</c:v>
              </c:pt>
              <c:pt idx="24">
                <c:v>21</c:v>
              </c:pt>
              <c:pt idx="25">
                <c:v>21</c:v>
              </c:pt>
              <c:pt idx="26">
                <c:v>21</c:v>
              </c:pt>
              <c:pt idx="27">
                <c:v>21</c:v>
              </c:pt>
              <c:pt idx="28">
                <c:v>21</c:v>
              </c:pt>
              <c:pt idx="29">
                <c:v>21</c:v>
              </c:pt>
              <c:pt idx="30">
                <c:v>21</c:v>
              </c:pt>
              <c:pt idx="31">
                <c:v>21</c:v>
              </c:pt>
              <c:pt idx="32">
                <c:v>27</c:v>
              </c:pt>
              <c:pt idx="33">
                <c:v>27</c:v>
              </c:pt>
              <c:pt idx="34">
                <c:v>27</c:v>
              </c:pt>
              <c:pt idx="35">
                <c:v>26</c:v>
              </c:pt>
              <c:pt idx="36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E2C4-4DB0-99E4-5408BD3A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0892744"/>
        <c:axId val="550889464"/>
      </c:barChart>
      <c:catAx>
        <c:axId val="55089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0889464"/>
        <c:crosses val="autoZero"/>
        <c:auto val="1"/>
        <c:lblAlgn val="ctr"/>
        <c:lblOffset val="100"/>
        <c:noMultiLvlLbl val="0"/>
      </c:catAx>
      <c:valAx>
        <c:axId val="550889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50892744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20 - 25 ans</c:v>
              </c:pt>
              <c:pt idx="1">
                <c:v>36 - 40 ans</c:v>
              </c:pt>
              <c:pt idx="2">
                <c:v>41 - 45 ans</c:v>
              </c:pt>
              <c:pt idx="3">
                <c:v>46 - 50 ans</c:v>
              </c:pt>
              <c:pt idx="4">
                <c:v>51 - 55 ans</c:v>
              </c:pt>
              <c:pt idx="5">
                <c:v>56 - 60 ans</c:v>
              </c:pt>
              <c:pt idx="6">
                <c:v>61 - 65 ans</c:v>
              </c:pt>
              <c:pt idx="7">
                <c:v>65 ans et +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10</c:v>
              </c:pt>
              <c:pt idx="2">
                <c:v>2</c:v>
              </c:pt>
              <c:pt idx="3">
                <c:v>3</c:v>
              </c:pt>
              <c:pt idx="4">
                <c:v>3</c:v>
              </c:pt>
              <c:pt idx="5">
                <c:v>1</c:v>
              </c:pt>
              <c:pt idx="6">
                <c:v>1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4546-41F4-B24E-DA3601E9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1178336"/>
        <c:axId val="621178008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20 - 25 ans</c:v>
              </c:pt>
              <c:pt idx="1">
                <c:v>36 - 40 ans</c:v>
              </c:pt>
              <c:pt idx="2">
                <c:v>41 - 45 ans</c:v>
              </c:pt>
              <c:pt idx="3">
                <c:v>46 - 50 ans</c:v>
              </c:pt>
              <c:pt idx="4">
                <c:v>51 - 55 ans</c:v>
              </c:pt>
              <c:pt idx="5">
                <c:v>56 - 60 ans</c:v>
              </c:pt>
              <c:pt idx="6">
                <c:v>61 - 65 ans</c:v>
              </c:pt>
              <c:pt idx="7">
                <c:v>65 ans et 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-3</c:v>
              </c:pt>
              <c:pt idx="2">
                <c:v>-6</c:v>
              </c:pt>
              <c:pt idx="3">
                <c:v>-2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-3</c:v>
              </c:pt>
            </c:numLit>
          </c:val>
          <c:extLst>
            <c:ext xmlns:c16="http://schemas.microsoft.com/office/drawing/2014/chart" uri="{C3380CC4-5D6E-409C-BE32-E72D297353CC}">
              <c16:uniqueId val="{00000001-4546-41F4-B24E-DA3601E91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5667096"/>
        <c:axId val="415659552"/>
      </c:barChart>
      <c:catAx>
        <c:axId val="62117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621178008"/>
        <c:crosses val="autoZero"/>
        <c:auto val="1"/>
        <c:lblAlgn val="ctr"/>
        <c:lblOffset val="100"/>
        <c:noMultiLvlLbl val="0"/>
      </c:catAx>
      <c:valAx>
        <c:axId val="621178008"/>
        <c:scaling>
          <c:orientation val="minMax"/>
          <c:max val="5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621178336"/>
        <c:crosses val="autoZero"/>
        <c:crossBetween val="between"/>
      </c:valAx>
      <c:valAx>
        <c:axId val="415659552"/>
        <c:scaling>
          <c:orientation val="minMax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415667096"/>
        <c:crosses val="max"/>
        <c:crossBetween val="between"/>
      </c:valAx>
      <c:catAx>
        <c:axId val="415667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5659552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FEMME</c:v>
          </c:tx>
          <c:spPr>
            <a:solidFill>
              <a:srgbClr val="4AB5C4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201606</c:v>
              </c:pt>
              <c:pt idx="1">
                <c:v>201609</c:v>
              </c:pt>
              <c:pt idx="2">
                <c:v>201610</c:v>
              </c:pt>
              <c:pt idx="3">
                <c:v>201702</c:v>
              </c:pt>
              <c:pt idx="4">
                <c:v>201703</c:v>
              </c:pt>
              <c:pt idx="5">
                <c:v>201704</c:v>
              </c:pt>
              <c:pt idx="6">
                <c:v>201706</c:v>
              </c:pt>
            </c:strLit>
          </c:cat>
          <c:val>
            <c:numLit>
              <c:formatCode>General</c:formatCode>
              <c:ptCount val="7"/>
              <c:pt idx="0">
                <c:v>2</c:v>
              </c:pt>
              <c:pt idx="1">
                <c:v>0</c:v>
              </c:pt>
              <c:pt idx="2">
                <c:v>14</c:v>
              </c:pt>
              <c:pt idx="3">
                <c:v>6</c:v>
              </c:pt>
              <c:pt idx="4">
                <c:v>11</c:v>
              </c:pt>
              <c:pt idx="5">
                <c:v>0</c:v>
              </c:pt>
              <c:pt idx="6">
                <c:v>4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E01-432C-83E5-CD2B7C1E2EDE}"/>
            </c:ext>
          </c:extLst>
        </c:ser>
        <c:ser>
          <c:idx val="1"/>
          <c:order val="1"/>
          <c:tx>
            <c:v>HOMME</c:v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7"/>
              <c:pt idx="0">
                <c:v>201606</c:v>
              </c:pt>
              <c:pt idx="1">
                <c:v>201609</c:v>
              </c:pt>
              <c:pt idx="2">
                <c:v>201610</c:v>
              </c:pt>
              <c:pt idx="3">
                <c:v>201702</c:v>
              </c:pt>
              <c:pt idx="4">
                <c:v>201703</c:v>
              </c:pt>
              <c:pt idx="5">
                <c:v>201704</c:v>
              </c:pt>
              <c:pt idx="6">
                <c:v>201706</c:v>
              </c:pt>
            </c:strLit>
          </c:cat>
          <c:val>
            <c:numLit>
              <c:formatCode>General</c:formatCode>
              <c:ptCount val="7"/>
              <c:pt idx="0">
                <c:v>7</c:v>
              </c:pt>
              <c:pt idx="1">
                <c:v>12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5</c:v>
              </c:pt>
              <c:pt idx="6">
                <c:v>3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E01-432C-83E5-CD2B7C1E2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9714688"/>
        <c:axId val="559715672"/>
        <c:extLst/>
      </c:barChart>
      <c:catAx>
        <c:axId val="5597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715672"/>
        <c:crosses val="autoZero"/>
        <c:auto val="1"/>
        <c:lblAlgn val="ctr"/>
        <c:lblOffset val="100"/>
        <c:noMultiLvlLbl val="0"/>
      </c:catAx>
      <c:valAx>
        <c:axId val="559715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71468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20 - 25 ans</c:v>
              </c:pt>
              <c:pt idx="1">
                <c:v>36 - 40 ans</c:v>
              </c:pt>
              <c:pt idx="2">
                <c:v>41 - 45 ans</c:v>
              </c:pt>
              <c:pt idx="3">
                <c:v>46 - 50 ans</c:v>
              </c:pt>
              <c:pt idx="4">
                <c:v>51 - 55 ans</c:v>
              </c:pt>
              <c:pt idx="5">
                <c:v>56 - 60 ans</c:v>
              </c:pt>
              <c:pt idx="6">
                <c:v>61 - 65 ans</c:v>
              </c:pt>
              <c:pt idx="7">
                <c:v>65 ans et +</c:v>
              </c:pt>
            </c:strLit>
          </c:cat>
          <c:val>
            <c:numLit>
              <c:formatCode>General</c:formatCode>
              <c:ptCount val="8"/>
              <c:pt idx="0">
                <c:v>1</c:v>
              </c:pt>
              <c:pt idx="1">
                <c:v>10</c:v>
              </c:pt>
              <c:pt idx="2">
                <c:v>2</c:v>
              </c:pt>
              <c:pt idx="3">
                <c:v>3</c:v>
              </c:pt>
              <c:pt idx="4">
                <c:v>3</c:v>
              </c:pt>
              <c:pt idx="5">
                <c:v>1</c:v>
              </c:pt>
              <c:pt idx="6">
                <c:v>1</c:v>
              </c:pt>
              <c:pt idx="7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DC57-4197-BCD4-5DF35F4D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47782960"/>
        <c:axId val="1047783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DC57-4197-BCD4-5DF35F4DB409}"/>
                  </c:ext>
                </c:extLst>
              </c15:ser>
            </c15:filteredBarSeries>
          </c:ext>
        </c:extLst>
      </c:barChart>
      <c:barChart>
        <c:barDir val="bar"/>
        <c:grouping val="clustered"/>
        <c:varyColors val="0"/>
        <c:ser>
          <c:idx val="1"/>
          <c:order val="1"/>
          <c:tx>
            <c:v>FEMME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8"/>
              <c:pt idx="0">
                <c:v>20 - 25 ans</c:v>
              </c:pt>
              <c:pt idx="1">
                <c:v>36 - 40 ans</c:v>
              </c:pt>
              <c:pt idx="2">
                <c:v>41 - 45 ans</c:v>
              </c:pt>
              <c:pt idx="3">
                <c:v>46 - 50 ans</c:v>
              </c:pt>
              <c:pt idx="4">
                <c:v>51 - 55 ans</c:v>
              </c:pt>
              <c:pt idx="5">
                <c:v>56 - 60 ans</c:v>
              </c:pt>
              <c:pt idx="6">
                <c:v>61 - 65 ans</c:v>
              </c:pt>
              <c:pt idx="7">
                <c:v>65 ans et 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-3</c:v>
              </c:pt>
              <c:pt idx="2">
                <c:v>-6</c:v>
              </c:pt>
              <c:pt idx="3">
                <c:v>-2</c:v>
              </c:pt>
              <c:pt idx="4">
                <c:v>-1</c:v>
              </c:pt>
              <c:pt idx="5">
                <c:v>0</c:v>
              </c:pt>
              <c:pt idx="6">
                <c:v>0</c:v>
              </c:pt>
              <c:pt idx="7">
                <c:v>-3</c:v>
              </c:pt>
            </c:numLit>
          </c:val>
          <c:extLst>
            <c:ext xmlns:c16="http://schemas.microsoft.com/office/drawing/2014/chart" uri="{C3380CC4-5D6E-409C-BE32-E72D297353CC}">
              <c16:uniqueId val="{00000001-DC57-4197-BCD4-5DF35F4D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6399928"/>
        <c:axId val="576395008"/>
      </c:barChart>
      <c:catAx>
        <c:axId val="104778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1047783616"/>
        <c:crosses val="autoZero"/>
        <c:auto val="0"/>
        <c:lblAlgn val="ctr"/>
        <c:lblOffset val="50"/>
        <c:noMultiLvlLbl val="0"/>
      </c:catAx>
      <c:valAx>
        <c:axId val="1047783616"/>
        <c:scaling>
          <c:orientation val="minMax"/>
          <c:max val="5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047782960"/>
        <c:crosses val="autoZero"/>
        <c:crossBetween val="between"/>
      </c:valAx>
      <c:valAx>
        <c:axId val="576395008"/>
        <c:scaling>
          <c:orientation val="minMax"/>
          <c:max val="5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576399928"/>
        <c:crosses val="max"/>
        <c:crossBetween val="between"/>
      </c:valAx>
      <c:catAx>
        <c:axId val="576399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6395008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v>FEMME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indéterminée de droit privé</c:v>
              </c:pt>
              <c:pt idx="1">
                <c:v>Contrat de travail à durée déterminée de droit privé</c:v>
              </c:pt>
            </c:strLit>
          </c:cat>
          <c:val>
            <c:numLit>
              <c:formatCode>General</c:formatCode>
              <c:ptCount val="2"/>
              <c:pt idx="0">
                <c:v>15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CCAC-4A37-84A6-7CE48070F576}"/>
            </c:ext>
          </c:extLst>
        </c:ser>
        <c:ser>
          <c:idx val="2"/>
          <c:order val="2"/>
          <c:tx>
            <c:v>HOMME</c:v>
          </c:tx>
          <c:spPr>
            <a:solidFill>
              <a:srgbClr val="4AB5C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indéterminée de droit privé</c:v>
              </c:pt>
              <c:pt idx="1">
                <c:v>Contrat de travail à durée déterminée de droit privé</c:v>
              </c:pt>
            </c:strLit>
          </c:cat>
          <c:val>
            <c:numLit>
              <c:formatCode>General</c:formatCode>
              <c:ptCount val="2"/>
              <c:pt idx="0">
                <c:v>22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B-CCAC-4A37-84A6-7CE48070F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4703016"/>
        <c:axId val="1074700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Présents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66A3-48EA-8C30-6932EC56A680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66A3-48EA-8C30-6932EC56A680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66A3-48EA-8C30-6932EC56A680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66A3-48EA-8C30-6932EC56A680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66A3-48EA-8C30-6932EC56A68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A-66A3-48EA-8C30-6932EC56A680}"/>
                  </c:ext>
                </c:extLst>
              </c15:ser>
            </c15:filteredBarSeries>
          </c:ext>
        </c:extLst>
      </c:barChart>
      <c:catAx>
        <c:axId val="107470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700720"/>
        <c:crosses val="autoZero"/>
        <c:auto val="1"/>
        <c:lblAlgn val="ctr"/>
        <c:lblOffset val="100"/>
        <c:noMultiLvlLbl val="0"/>
      </c:catAx>
      <c:valAx>
        <c:axId val="1074700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7030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latin typeface="Segoe UI" panose="020B0502040204020203" pitchFamily="34" charset="0"/>
                <a:cs typeface="Segoe UI" panose="020B0502040204020203" pitchFamily="34" charset="0"/>
              </a:rPr>
              <a:t>Femme</a:t>
            </a:r>
          </a:p>
        </c:rich>
      </c:tx>
      <c:layout>
        <c:manualLayout>
          <c:xMode val="edge"/>
          <c:yMode val="edge"/>
          <c:x val="8.147475687794687E-3"/>
          <c:y val="1.0166870093017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636097078712421"/>
          <c:y val="6.7527589123944368E-2"/>
          <c:w val="0.55222186066939427"/>
          <c:h val="0.87274141782750736"/>
        </c:manualLayout>
      </c:layout>
      <c:radarChart>
        <c:radarStyle val="filled"/>
        <c:varyColors val="0"/>
        <c:ser>
          <c:idx val="0"/>
          <c:order val="0"/>
          <c:tx>
            <c:v>Présents</c:v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Lit>
              <c:ptCount val="2"/>
              <c:pt idx="0">
                <c:v>Cadre</c:v>
              </c:pt>
              <c:pt idx="1">
                <c:v>Non Cadre</c:v>
              </c:pt>
            </c:strLit>
          </c:cat>
          <c:val>
            <c:numLit>
              <c:formatCode>General</c:formatCode>
              <c:ptCount val="2"/>
              <c:pt idx="0">
                <c:v>6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FAC0-4C81-9A30-C1B01EB1B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96912"/>
        <c:axId val="445902488"/>
      </c:radarChart>
      <c:catAx>
        <c:axId val="4458969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fr-FR"/>
          </a:p>
        </c:txPr>
        <c:crossAx val="445902488"/>
        <c:crosses val="autoZero"/>
        <c:auto val="1"/>
        <c:lblAlgn val="ctr"/>
        <c:lblOffset val="100"/>
        <c:noMultiLvlLbl val="0"/>
      </c:catAx>
      <c:valAx>
        <c:axId val="445902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8969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/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HOMME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1">
                <c:v>1 - 2 ANS</c:v>
              </c:pt>
              <c:pt idx="2">
                <c:v>-1 AN</c:v>
              </c:pt>
              <c:pt idx="3">
                <c:v>10 - 15 ANS</c:v>
              </c:pt>
              <c:pt idx="4">
                <c:v>16 - 20 ANS</c:v>
              </c:pt>
              <c:pt idx="5">
                <c:v>21 - 30 ANS</c:v>
              </c:pt>
              <c:pt idx="6">
                <c:v>3 - 5 ANS</c:v>
              </c:pt>
              <c:pt idx="7">
                <c:v>31 - 40 ANS</c:v>
              </c:pt>
              <c:pt idx="8">
                <c:v>6 - 9 ANS</c:v>
              </c:pt>
            </c:strLit>
          </c:cat>
          <c:val>
            <c:numLit>
              <c:formatCode>General</c:formatCode>
              <c:ptCount val="9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2</c:v>
              </c:pt>
              <c:pt idx="4">
                <c:v>6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B0D-43DA-9095-FF75CA3A31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38643944"/>
        <c:axId val="238643288"/>
      </c:barChart>
      <c:barChart>
        <c:barDir val="bar"/>
        <c:grouping val="clustered"/>
        <c:varyColors val="0"/>
        <c:ser>
          <c:idx val="0"/>
          <c:order val="0"/>
          <c:tx>
            <c:v>FEMME</c:v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0;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1">
                <c:v>1 - 2 ANS</c:v>
              </c:pt>
              <c:pt idx="2">
                <c:v>-1 AN</c:v>
              </c:pt>
              <c:pt idx="3">
                <c:v>10 - 15 ANS</c:v>
              </c:pt>
              <c:pt idx="4">
                <c:v>16 - 20 ANS</c:v>
              </c:pt>
              <c:pt idx="5">
                <c:v>21 - 30 ANS</c:v>
              </c:pt>
              <c:pt idx="6">
                <c:v>3 - 5 ANS</c:v>
              </c:pt>
              <c:pt idx="7">
                <c:v>31 - 40 ANS</c:v>
              </c:pt>
              <c:pt idx="8">
                <c:v>6 - 9 ANS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-1</c:v>
              </c:pt>
              <c:pt idx="2">
                <c:v>0</c:v>
              </c:pt>
              <c:pt idx="3">
                <c:v>-1</c:v>
              </c:pt>
              <c:pt idx="4">
                <c:v>-4</c:v>
              </c:pt>
              <c:pt idx="5">
                <c:v>-3</c:v>
              </c:pt>
              <c:pt idx="6">
                <c:v>-3</c:v>
              </c:pt>
              <c:pt idx="7">
                <c:v>-1</c:v>
              </c:pt>
              <c:pt idx="8">
                <c:v>-2</c:v>
              </c:pt>
            </c:numLit>
          </c:val>
          <c:extLst>
            <c:ext xmlns:c16="http://schemas.microsoft.com/office/drawing/2014/chart" uri="{C3380CC4-5D6E-409C-BE32-E72D297353CC}">
              <c16:uniqueId val="{00000001-3B0D-43DA-9095-FF75CA3A31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17811976"/>
        <c:axId val="524792352"/>
      </c:barChart>
      <c:catAx>
        <c:axId val="238643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38643288"/>
        <c:crosses val="autoZero"/>
        <c:auto val="1"/>
        <c:lblAlgn val="ctr"/>
        <c:lblOffset val="100"/>
        <c:noMultiLvlLbl val="0"/>
      </c:catAx>
      <c:valAx>
        <c:axId val="238643288"/>
        <c:scaling>
          <c:orientation val="minMax"/>
          <c:max val="30"/>
          <c:min val="-5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38643944"/>
        <c:crosses val="autoZero"/>
        <c:crossBetween val="between"/>
      </c:valAx>
      <c:valAx>
        <c:axId val="524792352"/>
        <c:scaling>
          <c:orientation val="minMax"/>
          <c:max val="30"/>
          <c:min val="-50"/>
        </c:scaling>
        <c:delete val="0"/>
        <c:axPos val="t"/>
        <c:numFmt formatCode="0;0" sourceLinked="0"/>
        <c:majorTickMark val="out"/>
        <c:minorTickMark val="none"/>
        <c:tickLblPos val="nextTo"/>
        <c:crossAx val="517811976"/>
        <c:crosses val="max"/>
        <c:crossBetween val="between"/>
      </c:valAx>
      <c:catAx>
        <c:axId val="5178119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24792352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Présents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4C78-4657-9704-4EDB43283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25130352"/>
        <c:axId val="72513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EA58-490D-8652-6D5134EFB672}"/>
                  </c:ext>
                </c:extLst>
              </c15:ser>
            </c15:filteredBarSeries>
          </c:ext>
        </c:extLst>
      </c:barChart>
      <c:valAx>
        <c:axId val="7251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0352"/>
        <c:crosses val="autoZero"/>
        <c:crossBetween val="between"/>
      </c:valAx>
      <c:catAx>
        <c:axId val="725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18" Type="http://schemas.openxmlformats.org/officeDocument/2006/relationships/image" Target="../media/image3.png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17" Type="http://schemas.openxmlformats.org/officeDocument/2006/relationships/image" Target="../media/image2.png"/><Relationship Id="rId2" Type="http://schemas.openxmlformats.org/officeDocument/2006/relationships/chart" Target="../charts/chart10.xml"/><Relationship Id="rId16" Type="http://schemas.openxmlformats.org/officeDocument/2006/relationships/image" Target="../media/image1.png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5" Type="http://schemas.openxmlformats.org/officeDocument/2006/relationships/chart" Target="../charts/chart2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image" Target="../media/image4.png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463652</xdr:colOff>
      <xdr:row>4</xdr:row>
      <xdr:rowOff>39815</xdr:rowOff>
    </xdr:from>
    <xdr:to>
      <xdr:col>1</xdr:col>
      <xdr:colOff>1012018</xdr:colOff>
      <xdr:row>8</xdr:row>
      <xdr:rowOff>138558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F047CC93-75AD-40C1-8666-33793E6024E0}"/>
            </a:ext>
          </a:extLst>
        </xdr:cNvPr>
        <xdr:cNvGrpSpPr/>
      </xdr:nvGrpSpPr>
      <xdr:grpSpPr>
        <a:xfrm>
          <a:off x="1943202" y="1093915"/>
          <a:ext cx="548366" cy="886143"/>
          <a:chOff x="13486040" y="1538968"/>
          <a:chExt cx="548367" cy="887957"/>
        </a:xfrm>
      </xdr:grpSpPr>
      <xdr:sp macro="" textlink="">
        <xdr:nvSpPr>
          <xdr:cNvPr id="3" name="Cercle : creux 2">
            <a:extLst>
              <a:ext uri="{FF2B5EF4-FFF2-40B4-BE49-F238E27FC236}">
                <a16:creationId xmlns:a16="http://schemas.microsoft.com/office/drawing/2014/main" id="{C15FF70C-CB1F-482A-B31D-167D9E9A8DAC}"/>
              </a:ext>
            </a:extLst>
          </xdr:cNvPr>
          <xdr:cNvSpPr/>
        </xdr:nvSpPr>
        <xdr:spPr>
          <a:xfrm>
            <a:off x="13486040" y="1538968"/>
            <a:ext cx="540000" cy="540000"/>
          </a:xfrm>
          <a:prstGeom prst="donut">
            <a:avLst>
              <a:gd name="adj" fmla="val 11771"/>
            </a:avLst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B8863742-85DC-40B9-B359-635A0F3182E5}"/>
              </a:ext>
            </a:extLst>
          </xdr:cNvPr>
          <xdr:cNvSpPr/>
        </xdr:nvSpPr>
        <xdr:spPr>
          <a:xfrm rot="5400000">
            <a:off x="13576821" y="2210925"/>
            <a:ext cx="360000" cy="72000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15D6A4E8-A2E9-4040-90AD-F89FFF410BAC}"/>
              </a:ext>
            </a:extLst>
          </xdr:cNvPr>
          <xdr:cNvSpPr/>
        </xdr:nvSpPr>
        <xdr:spPr>
          <a:xfrm>
            <a:off x="13501007" y="2164272"/>
            <a:ext cx="533400" cy="72000"/>
          </a:xfrm>
          <a:prstGeom prst="rect">
            <a:avLst/>
          </a:prstGeom>
          <a:solidFill>
            <a:schemeClr val="accent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319353</xdr:colOff>
      <xdr:row>4</xdr:row>
      <xdr:rowOff>170280</xdr:rowOff>
    </xdr:from>
    <xdr:to>
      <xdr:col>7</xdr:col>
      <xdr:colOff>1043951</xdr:colOff>
      <xdr:row>8</xdr:row>
      <xdr:rowOff>23640</xdr:rowOff>
    </xdr:to>
    <xdr:grpSp>
      <xdr:nvGrpSpPr>
        <xdr:cNvPr id="6" name="Groupe 5">
          <a:extLst>
            <a:ext uri="{FF2B5EF4-FFF2-40B4-BE49-F238E27FC236}">
              <a16:creationId xmlns:a16="http://schemas.microsoft.com/office/drawing/2014/main" id="{D7C5EC03-BDDF-4190-BABC-F0A2D93F00D1}"/>
            </a:ext>
          </a:extLst>
        </xdr:cNvPr>
        <xdr:cNvGrpSpPr/>
      </xdr:nvGrpSpPr>
      <xdr:grpSpPr>
        <a:xfrm>
          <a:off x="10130103" y="1224380"/>
          <a:ext cx="724598" cy="640760"/>
          <a:chOff x="14872607" y="1331263"/>
          <a:chExt cx="724598" cy="640208"/>
        </a:xfrm>
        <a:solidFill>
          <a:schemeClr val="accent2"/>
        </a:solidFill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10C3B26-3A31-440F-840C-A6C235272022}"/>
              </a:ext>
            </a:extLst>
          </xdr:cNvPr>
          <xdr:cNvSpPr/>
        </xdr:nvSpPr>
        <xdr:spPr>
          <a:xfrm rot="21339622">
            <a:off x="15402108" y="1331263"/>
            <a:ext cx="1440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8" name="Groupe 7">
            <a:extLst>
              <a:ext uri="{FF2B5EF4-FFF2-40B4-BE49-F238E27FC236}">
                <a16:creationId xmlns:a16="http://schemas.microsoft.com/office/drawing/2014/main" id="{A9E6299F-EAD7-461B-9BB4-48F3BDD0F9AA}"/>
              </a:ext>
            </a:extLst>
          </xdr:cNvPr>
          <xdr:cNvGrpSpPr/>
        </xdr:nvGrpSpPr>
        <xdr:grpSpPr>
          <a:xfrm>
            <a:off x="14872607" y="1371461"/>
            <a:ext cx="724598" cy="600010"/>
            <a:chOff x="14872607" y="1371461"/>
            <a:chExt cx="724598" cy="600010"/>
          </a:xfrm>
          <a:grpFill/>
        </xdr:grpSpPr>
        <xdr:sp macro="" textlink="">
          <xdr:nvSpPr>
            <xdr:cNvPr id="9" name="Cercle : creux 8">
              <a:extLst>
                <a:ext uri="{FF2B5EF4-FFF2-40B4-BE49-F238E27FC236}">
                  <a16:creationId xmlns:a16="http://schemas.microsoft.com/office/drawing/2014/main" id="{38AA5FB3-ACBA-46D7-A24D-3F151B0D5D15}"/>
                </a:ext>
              </a:extLst>
            </xdr:cNvPr>
            <xdr:cNvSpPr/>
          </xdr:nvSpPr>
          <xdr:spPr>
            <a:xfrm>
              <a:off x="14872607" y="1431471"/>
              <a:ext cx="540000" cy="540000"/>
            </a:xfrm>
            <a:prstGeom prst="donut">
              <a:avLst>
                <a:gd name="adj" fmla="val 11771"/>
              </a:avLst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E6CCBD39-CC7C-497B-A008-263E129EA9B4}"/>
                </a:ext>
              </a:extLst>
            </xdr:cNvPr>
            <xdr:cNvSpPr/>
          </xdr:nvSpPr>
          <xdr:spPr>
            <a:xfrm rot="19210443">
              <a:off x="15309205" y="1410337"/>
              <a:ext cx="288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23EC69AA-F612-4572-987B-79D84ED4E700}"/>
                </a:ext>
              </a:extLst>
            </xdr:cNvPr>
            <xdr:cNvSpPr/>
          </xdr:nvSpPr>
          <xdr:spPr>
            <a:xfrm rot="16853386">
              <a:off x="15461979" y="1407461"/>
              <a:ext cx="144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  <xdr:twoCellAnchor>
    <xdr:from>
      <xdr:col>0</xdr:col>
      <xdr:colOff>0</xdr:colOff>
      <xdr:row>13</xdr:row>
      <xdr:rowOff>8282</xdr:rowOff>
    </xdr:from>
    <xdr:to>
      <xdr:col>4</xdr:col>
      <xdr:colOff>0</xdr:colOff>
      <xdr:row>24</xdr:row>
      <xdr:rowOff>182218</xdr:rowOff>
    </xdr:to>
    <xdr:graphicFrame macro="">
      <xdr:nvGraphicFramePr>
        <xdr:cNvPr id="12" name="Graphique_A14">
          <a:extLst>
            <a:ext uri="{FF2B5EF4-FFF2-40B4-BE49-F238E27FC236}">
              <a16:creationId xmlns:a16="http://schemas.microsoft.com/office/drawing/2014/main" id="{D23D4CFD-7484-49F1-A2FA-5D24C9582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16564</xdr:colOff>
      <xdr:row>13</xdr:row>
      <xdr:rowOff>8283</xdr:rowOff>
    </xdr:from>
    <xdr:to>
      <xdr:col>9</xdr:col>
      <xdr:colOff>1383195</xdr:colOff>
      <xdr:row>24</xdr:row>
      <xdr:rowOff>173935</xdr:rowOff>
    </xdr:to>
    <xdr:graphicFrame macro="">
      <xdr:nvGraphicFramePr>
        <xdr:cNvPr id="13" name="Graphique_G14">
          <a:extLst>
            <a:ext uri="{FF2B5EF4-FFF2-40B4-BE49-F238E27FC236}">
              <a16:creationId xmlns:a16="http://schemas.microsoft.com/office/drawing/2014/main" id="{5A58BC43-1016-471C-97C5-08EAE1547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65435</xdr:rowOff>
    </xdr:from>
    <xdr:to>
      <xdr:col>9</xdr:col>
      <xdr:colOff>1399761</xdr:colOff>
      <xdr:row>33</xdr:row>
      <xdr:rowOff>127555</xdr:rowOff>
    </xdr:to>
    <xdr:graphicFrame macro="">
      <xdr:nvGraphicFramePr>
        <xdr:cNvPr id="14" name="Graphique_A30">
          <a:extLst>
            <a:ext uri="{FF2B5EF4-FFF2-40B4-BE49-F238E27FC236}">
              <a16:creationId xmlns:a16="http://schemas.microsoft.com/office/drawing/2014/main" id="{FCE7DF22-10EF-4639-BC97-11F338499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16565</xdr:colOff>
      <xdr:row>56</xdr:row>
      <xdr:rowOff>8282</xdr:rowOff>
    </xdr:from>
    <xdr:to>
      <xdr:col>9</xdr:col>
      <xdr:colOff>1374915</xdr:colOff>
      <xdr:row>67</xdr:row>
      <xdr:rowOff>306456</xdr:rowOff>
    </xdr:to>
    <xdr:graphicFrame macro="">
      <xdr:nvGraphicFramePr>
        <xdr:cNvPr id="15" name="Graphique_G57">
          <a:extLst>
            <a:ext uri="{FF2B5EF4-FFF2-40B4-BE49-F238E27FC236}">
              <a16:creationId xmlns:a16="http://schemas.microsoft.com/office/drawing/2014/main" id="{DD168205-4B3F-47AD-9AF9-8F3CDAC3D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38</xdr:row>
      <xdr:rowOff>8280</xdr:rowOff>
    </xdr:from>
    <xdr:to>
      <xdr:col>3</xdr:col>
      <xdr:colOff>1358348</xdr:colOff>
      <xdr:row>51</xdr:row>
      <xdr:rowOff>165651</xdr:rowOff>
    </xdr:to>
    <xdr:graphicFrame macro="">
      <xdr:nvGraphicFramePr>
        <xdr:cNvPr id="16" name="Graphique_A39">
          <a:extLst>
            <a:ext uri="{FF2B5EF4-FFF2-40B4-BE49-F238E27FC236}">
              <a16:creationId xmlns:a16="http://schemas.microsoft.com/office/drawing/2014/main" id="{545A0945-6BD2-41EB-9A39-DD41B81EA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72</xdr:row>
      <xdr:rowOff>8280</xdr:rowOff>
    </xdr:from>
    <xdr:to>
      <xdr:col>9</xdr:col>
      <xdr:colOff>1381125</xdr:colOff>
      <xdr:row>83</xdr:row>
      <xdr:rowOff>298174</xdr:rowOff>
    </xdr:to>
    <xdr:graphicFrame macro="">
      <xdr:nvGraphicFramePr>
        <xdr:cNvPr id="17" name="Graphique_A73">
          <a:extLst>
            <a:ext uri="{FF2B5EF4-FFF2-40B4-BE49-F238E27FC236}">
              <a16:creationId xmlns:a16="http://schemas.microsoft.com/office/drawing/2014/main" id="{DEC06DEB-FAB8-4F32-8A87-C1D45777D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56</xdr:row>
      <xdr:rowOff>8284</xdr:rowOff>
    </xdr:from>
    <xdr:to>
      <xdr:col>3</xdr:col>
      <xdr:colOff>1399761</xdr:colOff>
      <xdr:row>67</xdr:row>
      <xdr:rowOff>298175</xdr:rowOff>
    </xdr:to>
    <xdr:graphicFrame macro="">
      <xdr:nvGraphicFramePr>
        <xdr:cNvPr id="18" name="Graphique_A57">
          <a:extLst>
            <a:ext uri="{FF2B5EF4-FFF2-40B4-BE49-F238E27FC236}">
              <a16:creationId xmlns:a16="http://schemas.microsoft.com/office/drawing/2014/main" id="{2F5CF69D-8DA9-4B4D-839F-842AB2C91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16565</xdr:colOff>
      <xdr:row>38</xdr:row>
      <xdr:rowOff>8284</xdr:rowOff>
    </xdr:from>
    <xdr:to>
      <xdr:col>9</xdr:col>
      <xdr:colOff>1391478</xdr:colOff>
      <xdr:row>51</xdr:row>
      <xdr:rowOff>182218</xdr:rowOff>
    </xdr:to>
    <xdr:graphicFrame macro="">
      <xdr:nvGraphicFramePr>
        <xdr:cNvPr id="20" name="Graphique_G39">
          <a:extLst>
            <a:ext uri="{FF2B5EF4-FFF2-40B4-BE49-F238E27FC236}">
              <a16:creationId xmlns:a16="http://schemas.microsoft.com/office/drawing/2014/main" id="{163FA7EE-60BE-4958-8E95-551312E09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11207</xdr:rowOff>
    </xdr:from>
    <xdr:to>
      <xdr:col>2</xdr:col>
      <xdr:colOff>1400736</xdr:colOff>
      <xdr:row>22</xdr:row>
      <xdr:rowOff>167207</xdr:rowOff>
    </xdr:to>
    <xdr:graphicFrame macro="">
      <xdr:nvGraphicFramePr>
        <xdr:cNvPr id="2" name="Graphique_A7">
          <a:extLst>
            <a:ext uri="{FF2B5EF4-FFF2-40B4-BE49-F238E27FC236}">
              <a16:creationId xmlns:a16="http://schemas.microsoft.com/office/drawing/2014/main" id="{637B0670-0D0A-40D6-AAB2-5D02B0C82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11207</xdr:colOff>
      <xdr:row>6</xdr:row>
      <xdr:rowOff>11207</xdr:rowOff>
    </xdr:from>
    <xdr:to>
      <xdr:col>6</xdr:col>
      <xdr:colOff>1400736</xdr:colOff>
      <xdr:row>22</xdr:row>
      <xdr:rowOff>167207</xdr:rowOff>
    </xdr:to>
    <xdr:graphicFrame macro="">
      <xdr:nvGraphicFramePr>
        <xdr:cNvPr id="3" name="Graphique_E7">
          <a:extLst>
            <a:ext uri="{FF2B5EF4-FFF2-40B4-BE49-F238E27FC236}">
              <a16:creationId xmlns:a16="http://schemas.microsoft.com/office/drawing/2014/main" id="{DCD74921-0CDC-457E-86EE-5DED4618A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11207</xdr:colOff>
      <xdr:row>6</xdr:row>
      <xdr:rowOff>11207</xdr:rowOff>
    </xdr:from>
    <xdr:to>
      <xdr:col>10</xdr:col>
      <xdr:colOff>1378323</xdr:colOff>
      <xdr:row>22</xdr:row>
      <xdr:rowOff>167207</xdr:rowOff>
    </xdr:to>
    <xdr:graphicFrame macro="">
      <xdr:nvGraphicFramePr>
        <xdr:cNvPr id="4" name="Graphique_I7">
          <a:extLst>
            <a:ext uri="{FF2B5EF4-FFF2-40B4-BE49-F238E27FC236}">
              <a16:creationId xmlns:a16="http://schemas.microsoft.com/office/drawing/2014/main" id="{F23E7F91-643C-4CE9-B8B5-9F6B9DA3D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33619</xdr:colOff>
      <xdr:row>29</xdr:row>
      <xdr:rowOff>11207</xdr:rowOff>
    </xdr:from>
    <xdr:to>
      <xdr:col>2</xdr:col>
      <xdr:colOff>1385737</xdr:colOff>
      <xdr:row>45</xdr:row>
      <xdr:rowOff>167207</xdr:rowOff>
    </xdr:to>
    <xdr:graphicFrame macro="">
      <xdr:nvGraphicFramePr>
        <xdr:cNvPr id="5" name="Graphique_A30">
          <a:extLst>
            <a:ext uri="{FF2B5EF4-FFF2-40B4-BE49-F238E27FC236}">
              <a16:creationId xmlns:a16="http://schemas.microsoft.com/office/drawing/2014/main" id="{85A66015-158A-46A8-81FA-A5CA79587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33618</xdr:colOff>
      <xdr:row>29</xdr:row>
      <xdr:rowOff>11207</xdr:rowOff>
    </xdr:from>
    <xdr:to>
      <xdr:col>6</xdr:col>
      <xdr:colOff>1385736</xdr:colOff>
      <xdr:row>45</xdr:row>
      <xdr:rowOff>167207</xdr:rowOff>
    </xdr:to>
    <xdr:graphicFrame macro="">
      <xdr:nvGraphicFramePr>
        <xdr:cNvPr id="6" name="Graphique_E30">
          <a:extLst>
            <a:ext uri="{FF2B5EF4-FFF2-40B4-BE49-F238E27FC236}">
              <a16:creationId xmlns:a16="http://schemas.microsoft.com/office/drawing/2014/main" id="{D9257358-FEA9-410D-9828-D0454BE6B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22412</xdr:colOff>
      <xdr:row>29</xdr:row>
      <xdr:rowOff>11207</xdr:rowOff>
    </xdr:from>
    <xdr:to>
      <xdr:col>10</xdr:col>
      <xdr:colOff>1374529</xdr:colOff>
      <xdr:row>45</xdr:row>
      <xdr:rowOff>167207</xdr:rowOff>
    </xdr:to>
    <xdr:graphicFrame macro="">
      <xdr:nvGraphicFramePr>
        <xdr:cNvPr id="7" name="Graphique_I30">
          <a:extLst>
            <a:ext uri="{FF2B5EF4-FFF2-40B4-BE49-F238E27FC236}">
              <a16:creationId xmlns:a16="http://schemas.microsoft.com/office/drawing/2014/main" id="{7F5BA2A1-CD28-49D0-B3F8-A314B9AA8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33619</xdr:colOff>
      <xdr:row>52</xdr:row>
      <xdr:rowOff>11204</xdr:rowOff>
    </xdr:from>
    <xdr:to>
      <xdr:col>2</xdr:col>
      <xdr:colOff>1385737</xdr:colOff>
      <xdr:row>68</xdr:row>
      <xdr:rowOff>167204</xdr:rowOff>
    </xdr:to>
    <xdr:graphicFrame macro="">
      <xdr:nvGraphicFramePr>
        <xdr:cNvPr id="8" name="Graphique_A53">
          <a:extLst>
            <a:ext uri="{FF2B5EF4-FFF2-40B4-BE49-F238E27FC236}">
              <a16:creationId xmlns:a16="http://schemas.microsoft.com/office/drawing/2014/main" id="{E2ABDAD5-CC4E-4E81-952C-A29B0883D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33618</xdr:colOff>
      <xdr:row>52</xdr:row>
      <xdr:rowOff>11204</xdr:rowOff>
    </xdr:from>
    <xdr:to>
      <xdr:col>6</xdr:col>
      <xdr:colOff>1385736</xdr:colOff>
      <xdr:row>68</xdr:row>
      <xdr:rowOff>167204</xdr:rowOff>
    </xdr:to>
    <xdr:graphicFrame macro="">
      <xdr:nvGraphicFramePr>
        <xdr:cNvPr id="9" name="Graphique_E53">
          <a:extLst>
            <a:ext uri="{FF2B5EF4-FFF2-40B4-BE49-F238E27FC236}">
              <a16:creationId xmlns:a16="http://schemas.microsoft.com/office/drawing/2014/main" id="{33EC7031-ADC8-4AA2-BBDF-96EC72326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22413</xdr:colOff>
      <xdr:row>52</xdr:row>
      <xdr:rowOff>11204</xdr:rowOff>
    </xdr:from>
    <xdr:to>
      <xdr:col>10</xdr:col>
      <xdr:colOff>1374530</xdr:colOff>
      <xdr:row>68</xdr:row>
      <xdr:rowOff>167204</xdr:rowOff>
    </xdr:to>
    <xdr:graphicFrame macro="">
      <xdr:nvGraphicFramePr>
        <xdr:cNvPr id="10" name="Graphique_I53">
          <a:extLst>
            <a:ext uri="{FF2B5EF4-FFF2-40B4-BE49-F238E27FC236}">
              <a16:creationId xmlns:a16="http://schemas.microsoft.com/office/drawing/2014/main" id="{ACD01D21-F679-4319-91FC-F3E66A9FE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22413</xdr:colOff>
      <xdr:row>75</xdr:row>
      <xdr:rowOff>11204</xdr:rowOff>
    </xdr:from>
    <xdr:to>
      <xdr:col>2</xdr:col>
      <xdr:colOff>1374531</xdr:colOff>
      <xdr:row>91</xdr:row>
      <xdr:rowOff>167204</xdr:rowOff>
    </xdr:to>
    <xdr:graphicFrame macro="">
      <xdr:nvGraphicFramePr>
        <xdr:cNvPr id="11" name="Graphique_A76">
          <a:extLst>
            <a:ext uri="{FF2B5EF4-FFF2-40B4-BE49-F238E27FC236}">
              <a16:creationId xmlns:a16="http://schemas.microsoft.com/office/drawing/2014/main" id="{8EC8ACA0-DE8E-4742-9D16-978DA5332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22412</xdr:colOff>
      <xdr:row>75</xdr:row>
      <xdr:rowOff>11204</xdr:rowOff>
    </xdr:from>
    <xdr:to>
      <xdr:col>6</xdr:col>
      <xdr:colOff>1374530</xdr:colOff>
      <xdr:row>91</xdr:row>
      <xdr:rowOff>167204</xdr:rowOff>
    </xdr:to>
    <xdr:graphicFrame macro="">
      <xdr:nvGraphicFramePr>
        <xdr:cNvPr id="12" name="Graphique_E76">
          <a:extLst>
            <a:ext uri="{FF2B5EF4-FFF2-40B4-BE49-F238E27FC236}">
              <a16:creationId xmlns:a16="http://schemas.microsoft.com/office/drawing/2014/main" id="{89FF1C08-B1C5-46F1-A373-3A0D262A4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33618</xdr:colOff>
      <xdr:row>75</xdr:row>
      <xdr:rowOff>11204</xdr:rowOff>
    </xdr:from>
    <xdr:to>
      <xdr:col>10</xdr:col>
      <xdr:colOff>1385735</xdr:colOff>
      <xdr:row>91</xdr:row>
      <xdr:rowOff>167204</xdr:rowOff>
    </xdr:to>
    <xdr:graphicFrame macro="">
      <xdr:nvGraphicFramePr>
        <xdr:cNvPr id="13" name="Graphique_I76">
          <a:extLst>
            <a:ext uri="{FF2B5EF4-FFF2-40B4-BE49-F238E27FC236}">
              <a16:creationId xmlns:a16="http://schemas.microsoft.com/office/drawing/2014/main" id="{8D8D068F-75E8-4C70-801F-78A52A166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33619</xdr:colOff>
      <xdr:row>98</xdr:row>
      <xdr:rowOff>11206</xdr:rowOff>
    </xdr:from>
    <xdr:to>
      <xdr:col>2</xdr:col>
      <xdr:colOff>1385737</xdr:colOff>
      <xdr:row>114</xdr:row>
      <xdr:rowOff>167206</xdr:rowOff>
    </xdr:to>
    <xdr:graphicFrame macro="">
      <xdr:nvGraphicFramePr>
        <xdr:cNvPr id="14" name="Graphique_A99">
          <a:extLst>
            <a:ext uri="{FF2B5EF4-FFF2-40B4-BE49-F238E27FC236}">
              <a16:creationId xmlns:a16="http://schemas.microsoft.com/office/drawing/2014/main" id="{A311DE4F-911A-499E-95CF-FEC1D9908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33616</xdr:colOff>
      <xdr:row>98</xdr:row>
      <xdr:rowOff>11206</xdr:rowOff>
    </xdr:from>
    <xdr:to>
      <xdr:col>6</xdr:col>
      <xdr:colOff>1385734</xdr:colOff>
      <xdr:row>114</xdr:row>
      <xdr:rowOff>167206</xdr:rowOff>
    </xdr:to>
    <xdr:graphicFrame macro="">
      <xdr:nvGraphicFramePr>
        <xdr:cNvPr id="15" name="Graphique_E99">
          <a:extLst>
            <a:ext uri="{FF2B5EF4-FFF2-40B4-BE49-F238E27FC236}">
              <a16:creationId xmlns:a16="http://schemas.microsoft.com/office/drawing/2014/main" id="{5A754EAD-30E7-43CA-B188-D6DE2FDF1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11207</xdr:colOff>
      <xdr:row>98</xdr:row>
      <xdr:rowOff>11206</xdr:rowOff>
    </xdr:from>
    <xdr:to>
      <xdr:col>10</xdr:col>
      <xdr:colOff>1363324</xdr:colOff>
      <xdr:row>114</xdr:row>
      <xdr:rowOff>167206</xdr:rowOff>
    </xdr:to>
    <xdr:graphicFrame macro="">
      <xdr:nvGraphicFramePr>
        <xdr:cNvPr id="16" name="Graphique_I99">
          <a:extLst>
            <a:ext uri="{FF2B5EF4-FFF2-40B4-BE49-F238E27FC236}">
              <a16:creationId xmlns:a16="http://schemas.microsoft.com/office/drawing/2014/main" id="{9083F200-2AA4-4A3D-8567-AD97F934F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8</xdr:col>
      <xdr:colOff>545913</xdr:colOff>
      <xdr:row>121</xdr:row>
      <xdr:rowOff>8026</xdr:rowOff>
    </xdr:from>
    <xdr:to>
      <xdr:col>10</xdr:col>
      <xdr:colOff>962030</xdr:colOff>
      <xdr:row>138</xdr:row>
      <xdr:rowOff>9526</xdr:rowOff>
    </xdr:to>
    <xdr:pic>
      <xdr:nvPicPr>
        <xdr:cNvPr id="33" name="GAUI123">
          <a:extLst>
            <a:ext uri="{FF2B5EF4-FFF2-40B4-BE49-F238E27FC236}">
              <a16:creationId xmlns:a16="http://schemas.microsoft.com/office/drawing/2014/main" id="{79644C09-355A-4F9D-BD08-2B13A4E51E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6913" y="21934576"/>
          <a:ext cx="3368867" cy="32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445807</xdr:colOff>
      <xdr:row>121</xdr:row>
      <xdr:rowOff>8026</xdr:rowOff>
    </xdr:from>
    <xdr:to>
      <xdr:col>6</xdr:col>
      <xdr:colOff>858750</xdr:colOff>
      <xdr:row>138</xdr:row>
      <xdr:rowOff>9526</xdr:rowOff>
    </xdr:to>
    <xdr:pic>
      <xdr:nvPicPr>
        <xdr:cNvPr id="35" name="GAUE123">
          <a:extLst>
            <a:ext uri="{FF2B5EF4-FFF2-40B4-BE49-F238E27FC236}">
              <a16:creationId xmlns:a16="http://schemas.microsoft.com/office/drawing/2014/main" id="{431D8A17-8FFB-421E-AAE0-FC27F23765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1307" y="21934576"/>
          <a:ext cx="3365693" cy="32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333002</xdr:colOff>
      <xdr:row>121</xdr:row>
      <xdr:rowOff>8026</xdr:rowOff>
    </xdr:from>
    <xdr:to>
      <xdr:col>2</xdr:col>
      <xdr:colOff>755470</xdr:colOff>
      <xdr:row>138</xdr:row>
      <xdr:rowOff>9526</xdr:rowOff>
    </xdr:to>
    <xdr:pic>
      <xdr:nvPicPr>
        <xdr:cNvPr id="37" name="GAUA123">
          <a:extLst>
            <a:ext uri="{FF2B5EF4-FFF2-40B4-BE49-F238E27FC236}">
              <a16:creationId xmlns:a16="http://schemas.microsoft.com/office/drawing/2014/main" id="{5AD82B7B-0546-40A9-BC2B-9092613986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002" y="21934576"/>
          <a:ext cx="3375218" cy="32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12888</xdr:rowOff>
    </xdr:from>
    <xdr:to>
      <xdr:col>2</xdr:col>
      <xdr:colOff>1387725</xdr:colOff>
      <xdr:row>22</xdr:row>
      <xdr:rowOff>168888</xdr:rowOff>
    </xdr:to>
    <xdr:graphicFrame macro="">
      <xdr:nvGraphicFramePr>
        <xdr:cNvPr id="2" name="Graphique_A7">
          <a:extLst>
            <a:ext uri="{FF2B5EF4-FFF2-40B4-BE49-F238E27FC236}">
              <a16:creationId xmlns:a16="http://schemas.microsoft.com/office/drawing/2014/main" id="{165C4672-48D8-4E0F-B93E-14F02628D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12886</xdr:rowOff>
    </xdr:from>
    <xdr:to>
      <xdr:col>6</xdr:col>
      <xdr:colOff>1397250</xdr:colOff>
      <xdr:row>22</xdr:row>
      <xdr:rowOff>168886</xdr:rowOff>
    </xdr:to>
    <xdr:graphicFrame macro="">
      <xdr:nvGraphicFramePr>
        <xdr:cNvPr id="3" name="Graphique_E7">
          <a:extLst>
            <a:ext uri="{FF2B5EF4-FFF2-40B4-BE49-F238E27FC236}">
              <a16:creationId xmlns:a16="http://schemas.microsoft.com/office/drawing/2014/main" id="{5C5553D1-E3EB-4031-A57A-AB0E6ED3D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</xdr:row>
      <xdr:rowOff>6537</xdr:rowOff>
    </xdr:from>
    <xdr:to>
      <xdr:col>10</xdr:col>
      <xdr:colOff>1397250</xdr:colOff>
      <xdr:row>22</xdr:row>
      <xdr:rowOff>168887</xdr:rowOff>
    </xdr:to>
    <xdr:graphicFrame macro="">
      <xdr:nvGraphicFramePr>
        <xdr:cNvPr id="4" name="Graphique_I7">
          <a:extLst>
            <a:ext uri="{FF2B5EF4-FFF2-40B4-BE49-F238E27FC236}">
              <a16:creationId xmlns:a16="http://schemas.microsoft.com/office/drawing/2014/main" id="{853D06B8-7B22-4E63-8ACF-D6CF8AA3B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29</xdr:row>
      <xdr:rowOff>11205</xdr:rowOff>
    </xdr:from>
    <xdr:to>
      <xdr:col>2</xdr:col>
      <xdr:colOff>1391719</xdr:colOff>
      <xdr:row>45</xdr:row>
      <xdr:rowOff>133588</xdr:rowOff>
    </xdr:to>
    <xdr:graphicFrame macro="">
      <xdr:nvGraphicFramePr>
        <xdr:cNvPr id="5" name="Graphique_A30">
          <a:extLst>
            <a:ext uri="{FF2B5EF4-FFF2-40B4-BE49-F238E27FC236}">
              <a16:creationId xmlns:a16="http://schemas.microsoft.com/office/drawing/2014/main" id="{32D0298D-A479-4581-BC63-1F4EEB55D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22411</xdr:colOff>
      <xdr:row>29</xdr:row>
      <xdr:rowOff>22411</xdr:rowOff>
    </xdr:from>
    <xdr:to>
      <xdr:col>7</xdr:col>
      <xdr:colOff>2188</xdr:colOff>
      <xdr:row>45</xdr:row>
      <xdr:rowOff>133588</xdr:rowOff>
    </xdr:to>
    <xdr:graphicFrame macro="">
      <xdr:nvGraphicFramePr>
        <xdr:cNvPr id="6" name="Graphique_E30">
          <a:extLst>
            <a:ext uri="{FF2B5EF4-FFF2-40B4-BE49-F238E27FC236}">
              <a16:creationId xmlns:a16="http://schemas.microsoft.com/office/drawing/2014/main" id="{1C77CE1F-EFB3-4DE1-8979-1449D7E81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11207</xdr:colOff>
      <xdr:row>29</xdr:row>
      <xdr:rowOff>11205</xdr:rowOff>
    </xdr:from>
    <xdr:to>
      <xdr:col>10</xdr:col>
      <xdr:colOff>1402924</xdr:colOff>
      <xdr:row>45</xdr:row>
      <xdr:rowOff>133588</xdr:rowOff>
    </xdr:to>
    <xdr:graphicFrame macro="">
      <xdr:nvGraphicFramePr>
        <xdr:cNvPr id="7" name="Graphique_I30">
          <a:extLst>
            <a:ext uri="{FF2B5EF4-FFF2-40B4-BE49-F238E27FC236}">
              <a16:creationId xmlns:a16="http://schemas.microsoft.com/office/drawing/2014/main" id="{B5CD1E8C-8145-4089-8C9A-5BA22F380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11205</xdr:colOff>
      <xdr:row>74</xdr:row>
      <xdr:rowOff>11205</xdr:rowOff>
    </xdr:from>
    <xdr:to>
      <xdr:col>2</xdr:col>
      <xdr:colOff>1400735</xdr:colOff>
      <xdr:row>90</xdr:row>
      <xdr:rowOff>145605</xdr:rowOff>
    </xdr:to>
    <xdr:graphicFrame macro="">
      <xdr:nvGraphicFramePr>
        <xdr:cNvPr id="8" name="Graphique_A75">
          <a:extLst>
            <a:ext uri="{FF2B5EF4-FFF2-40B4-BE49-F238E27FC236}">
              <a16:creationId xmlns:a16="http://schemas.microsoft.com/office/drawing/2014/main" id="{E326AE60-F994-45BD-B698-8CE9DA6DE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33618</xdr:colOff>
      <xdr:row>74</xdr:row>
      <xdr:rowOff>11205</xdr:rowOff>
    </xdr:from>
    <xdr:to>
      <xdr:col>6</xdr:col>
      <xdr:colOff>1389530</xdr:colOff>
      <xdr:row>90</xdr:row>
      <xdr:rowOff>145676</xdr:rowOff>
    </xdr:to>
    <xdr:graphicFrame macro="">
      <xdr:nvGraphicFramePr>
        <xdr:cNvPr id="9" name="Graphique_E75">
          <a:extLst>
            <a:ext uri="{FF2B5EF4-FFF2-40B4-BE49-F238E27FC236}">
              <a16:creationId xmlns:a16="http://schemas.microsoft.com/office/drawing/2014/main" id="{4A576C9D-1E22-486B-9F03-C3CB08392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11205</xdr:colOff>
      <xdr:row>74</xdr:row>
      <xdr:rowOff>11205</xdr:rowOff>
    </xdr:from>
    <xdr:to>
      <xdr:col>10</xdr:col>
      <xdr:colOff>1405964</xdr:colOff>
      <xdr:row>90</xdr:row>
      <xdr:rowOff>145676</xdr:rowOff>
    </xdr:to>
    <xdr:graphicFrame macro="">
      <xdr:nvGraphicFramePr>
        <xdr:cNvPr id="10" name="Graphique_I75">
          <a:extLst>
            <a:ext uri="{FF2B5EF4-FFF2-40B4-BE49-F238E27FC236}">
              <a16:creationId xmlns:a16="http://schemas.microsoft.com/office/drawing/2014/main" id="{78ABC881-1550-4816-87D5-01B43E454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97</xdr:row>
      <xdr:rowOff>11206</xdr:rowOff>
    </xdr:from>
    <xdr:to>
      <xdr:col>2</xdr:col>
      <xdr:colOff>1387725</xdr:colOff>
      <xdr:row>113</xdr:row>
      <xdr:rowOff>145606</xdr:rowOff>
    </xdr:to>
    <xdr:graphicFrame macro="">
      <xdr:nvGraphicFramePr>
        <xdr:cNvPr id="11" name="Graphique_A98">
          <a:extLst>
            <a:ext uri="{FF2B5EF4-FFF2-40B4-BE49-F238E27FC236}">
              <a16:creationId xmlns:a16="http://schemas.microsoft.com/office/drawing/2014/main" id="{63B5841F-4B14-4DD2-82C3-A3C11E45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11205</xdr:colOff>
      <xdr:row>97</xdr:row>
      <xdr:rowOff>11206</xdr:rowOff>
    </xdr:from>
    <xdr:to>
      <xdr:col>6</xdr:col>
      <xdr:colOff>1399323</xdr:colOff>
      <xdr:row>113</xdr:row>
      <xdr:rowOff>145606</xdr:rowOff>
    </xdr:to>
    <xdr:graphicFrame macro="">
      <xdr:nvGraphicFramePr>
        <xdr:cNvPr id="12" name="Graphique_E98">
          <a:extLst>
            <a:ext uri="{FF2B5EF4-FFF2-40B4-BE49-F238E27FC236}">
              <a16:creationId xmlns:a16="http://schemas.microsoft.com/office/drawing/2014/main" id="{A23532DD-73A9-448F-BDF0-A5EFB68EC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16809</xdr:colOff>
      <xdr:row>97</xdr:row>
      <xdr:rowOff>11206</xdr:rowOff>
    </xdr:from>
    <xdr:to>
      <xdr:col>10</xdr:col>
      <xdr:colOff>1404534</xdr:colOff>
      <xdr:row>113</xdr:row>
      <xdr:rowOff>145606</xdr:rowOff>
    </xdr:to>
    <xdr:graphicFrame macro="">
      <xdr:nvGraphicFramePr>
        <xdr:cNvPr id="13" name="Graphique_I98">
          <a:extLst>
            <a:ext uri="{FF2B5EF4-FFF2-40B4-BE49-F238E27FC236}">
              <a16:creationId xmlns:a16="http://schemas.microsoft.com/office/drawing/2014/main" id="{1B2FA898-C52C-42AB-9E90-AD757A2EC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168071</xdr:colOff>
      <xdr:row>53</xdr:row>
      <xdr:rowOff>168090</xdr:rowOff>
    </xdr:from>
    <xdr:to>
      <xdr:col>2</xdr:col>
      <xdr:colOff>384071</xdr:colOff>
      <xdr:row>57</xdr:row>
      <xdr:rowOff>121245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110FAD5-E7F7-4AB6-80F8-476F1C1B0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987471" y="10883715"/>
          <a:ext cx="216000" cy="759605"/>
        </a:xfrm>
        <a:prstGeom prst="rect">
          <a:avLst/>
        </a:prstGeom>
      </xdr:spPr>
    </xdr:pic>
    <xdr:clientData/>
  </xdr:twoCellAnchor>
  <xdr:twoCellAnchor editAs="oneCell">
    <xdr:from>
      <xdr:col>2</xdr:col>
      <xdr:colOff>907676</xdr:colOff>
      <xdr:row>62</xdr:row>
      <xdr:rowOff>58276</xdr:rowOff>
    </xdr:from>
    <xdr:to>
      <xdr:col>2</xdr:col>
      <xdr:colOff>1123676</xdr:colOff>
      <xdr:row>65</xdr:row>
      <xdr:rowOff>144425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D93663BD-F954-4D2A-9E3D-1A75A9B2F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727076" y="12574126"/>
          <a:ext cx="216000" cy="686224"/>
        </a:xfrm>
        <a:prstGeom prst="rect">
          <a:avLst/>
        </a:prstGeom>
      </xdr:spPr>
    </xdr:pic>
    <xdr:clientData/>
  </xdr:twoCellAnchor>
  <xdr:twoCellAnchor editAs="oneCell">
    <xdr:from>
      <xdr:col>8</xdr:col>
      <xdr:colOff>174794</xdr:colOff>
      <xdr:row>54</xdr:row>
      <xdr:rowOff>40343</xdr:rowOff>
    </xdr:from>
    <xdr:to>
      <xdr:col>8</xdr:col>
      <xdr:colOff>390794</xdr:colOff>
      <xdr:row>58</xdr:row>
      <xdr:rowOff>1529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1DDBA6B8-DB4A-4634-A577-A4A4657D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452394" y="10955993"/>
          <a:ext cx="216000" cy="761286"/>
        </a:xfrm>
        <a:prstGeom prst="rect">
          <a:avLst/>
        </a:prstGeom>
      </xdr:spPr>
    </xdr:pic>
    <xdr:clientData/>
  </xdr:twoCellAnchor>
  <xdr:twoCellAnchor editAs="oneCell">
    <xdr:from>
      <xdr:col>8</xdr:col>
      <xdr:colOff>914399</xdr:colOff>
      <xdr:row>62</xdr:row>
      <xdr:rowOff>132235</xdr:rowOff>
    </xdr:from>
    <xdr:to>
      <xdr:col>8</xdr:col>
      <xdr:colOff>1130399</xdr:colOff>
      <xdr:row>66</xdr:row>
      <xdr:rowOff>16678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882A5EBE-2EC0-4CD8-A08C-879D9AB6D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191999" y="12648085"/>
          <a:ext cx="216000" cy="6845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1091180</xdr:colOff>
      <xdr:row>9</xdr:row>
      <xdr:rowOff>67236</xdr:rowOff>
    </xdr:from>
    <xdr:to>
      <xdr:col>3</xdr:col>
      <xdr:colOff>1307180</xdr:colOff>
      <xdr:row>11</xdr:row>
      <xdr:rowOff>113471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65E21679-F375-46DA-854A-3CFAC78F8F12}"/>
            </a:ext>
          </a:extLst>
        </xdr:cNvPr>
        <xdr:cNvGrpSpPr/>
      </xdr:nvGrpSpPr>
      <xdr:grpSpPr>
        <a:xfrm>
          <a:off x="5320280" y="2105586"/>
          <a:ext cx="216000" cy="351035"/>
          <a:chOff x="13486040" y="1538968"/>
          <a:chExt cx="548367" cy="887957"/>
        </a:xfrm>
        <a:solidFill>
          <a:schemeClr val="bg1"/>
        </a:solidFill>
      </xdr:grpSpPr>
      <xdr:sp macro="" textlink="">
        <xdr:nvSpPr>
          <xdr:cNvPr id="11" name="Cercle : creux 10">
            <a:extLst>
              <a:ext uri="{FF2B5EF4-FFF2-40B4-BE49-F238E27FC236}">
                <a16:creationId xmlns:a16="http://schemas.microsoft.com/office/drawing/2014/main" id="{07DB231E-0518-4157-AB9B-0B2B78D1DD18}"/>
              </a:ext>
            </a:extLst>
          </xdr:cNvPr>
          <xdr:cNvSpPr/>
        </xdr:nvSpPr>
        <xdr:spPr>
          <a:xfrm>
            <a:off x="13486040" y="1538968"/>
            <a:ext cx="540000" cy="540000"/>
          </a:xfrm>
          <a:prstGeom prst="donut">
            <a:avLst>
              <a:gd name="adj" fmla="val 11771"/>
            </a:avLst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F57A183-BDDA-46F4-82A7-55EC62E6ECC0}"/>
              </a:ext>
            </a:extLst>
          </xdr:cNvPr>
          <xdr:cNvSpPr/>
        </xdr:nvSpPr>
        <xdr:spPr>
          <a:xfrm rot="5400000">
            <a:off x="13576821" y="2210925"/>
            <a:ext cx="3600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747F5CF8-8556-4B0A-A596-5BB47D0B4C7F}"/>
              </a:ext>
            </a:extLst>
          </xdr:cNvPr>
          <xdr:cNvSpPr/>
        </xdr:nvSpPr>
        <xdr:spPr>
          <a:xfrm>
            <a:off x="13501007" y="2164272"/>
            <a:ext cx="5334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969295</xdr:colOff>
      <xdr:row>9</xdr:row>
      <xdr:rowOff>125458</xdr:rowOff>
    </xdr:from>
    <xdr:to>
      <xdr:col>9</xdr:col>
      <xdr:colOff>1293295</xdr:colOff>
      <xdr:row>11</xdr:row>
      <xdr:rowOff>63693</xdr:rowOff>
    </xdr:to>
    <xdr:grpSp>
      <xdr:nvGrpSpPr>
        <xdr:cNvPr id="19" name="Groupe 18">
          <a:extLst>
            <a:ext uri="{FF2B5EF4-FFF2-40B4-BE49-F238E27FC236}">
              <a16:creationId xmlns:a16="http://schemas.microsoft.com/office/drawing/2014/main" id="{25F45C79-6BC1-4F3F-9D45-5826147ECE2C}"/>
            </a:ext>
          </a:extLst>
        </xdr:cNvPr>
        <xdr:cNvGrpSpPr/>
      </xdr:nvGrpSpPr>
      <xdr:grpSpPr>
        <a:xfrm>
          <a:off x="13399420" y="2163808"/>
          <a:ext cx="324000" cy="243035"/>
          <a:chOff x="14872607" y="1331263"/>
          <a:chExt cx="724598" cy="640208"/>
        </a:xfrm>
        <a:solidFill>
          <a:schemeClr val="bg1"/>
        </a:solidFill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D6081C80-D2AC-4810-8BCF-307C63FDED89}"/>
              </a:ext>
            </a:extLst>
          </xdr:cNvPr>
          <xdr:cNvSpPr/>
        </xdr:nvSpPr>
        <xdr:spPr>
          <a:xfrm rot="21339622">
            <a:off x="15402108" y="1331263"/>
            <a:ext cx="144000" cy="7200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8" name="Groupe 17">
            <a:extLst>
              <a:ext uri="{FF2B5EF4-FFF2-40B4-BE49-F238E27FC236}">
                <a16:creationId xmlns:a16="http://schemas.microsoft.com/office/drawing/2014/main" id="{D107D064-4DEB-42D7-9D0D-23E745E97322}"/>
              </a:ext>
            </a:extLst>
          </xdr:cNvPr>
          <xdr:cNvGrpSpPr/>
        </xdr:nvGrpSpPr>
        <xdr:grpSpPr>
          <a:xfrm>
            <a:off x="14872607" y="1371461"/>
            <a:ext cx="724598" cy="600010"/>
            <a:chOff x="14872607" y="1371461"/>
            <a:chExt cx="724598" cy="600010"/>
          </a:xfrm>
          <a:grpFill/>
        </xdr:grpSpPr>
        <xdr:sp macro="" textlink="">
          <xdr:nvSpPr>
            <xdr:cNvPr id="14" name="Cercle : creux 13">
              <a:extLst>
                <a:ext uri="{FF2B5EF4-FFF2-40B4-BE49-F238E27FC236}">
                  <a16:creationId xmlns:a16="http://schemas.microsoft.com/office/drawing/2014/main" id="{7DABE819-3431-46CA-B4C7-DF2472406FE9}"/>
                </a:ext>
              </a:extLst>
            </xdr:cNvPr>
            <xdr:cNvSpPr/>
          </xdr:nvSpPr>
          <xdr:spPr>
            <a:xfrm>
              <a:off x="14872607" y="1431471"/>
              <a:ext cx="540000" cy="540000"/>
            </a:xfrm>
            <a:prstGeom prst="donut">
              <a:avLst>
                <a:gd name="adj" fmla="val 11771"/>
              </a:avLst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C8649DFC-F2EC-49E9-95CB-69EB98844A02}"/>
                </a:ext>
              </a:extLst>
            </xdr:cNvPr>
            <xdr:cNvSpPr/>
          </xdr:nvSpPr>
          <xdr:spPr>
            <a:xfrm rot="19210443">
              <a:off x="15309205" y="1410337"/>
              <a:ext cx="288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A1AA4CFF-ABB6-4957-B969-E21164C5719C}"/>
                </a:ext>
              </a:extLst>
            </xdr:cNvPr>
            <xdr:cNvSpPr/>
          </xdr:nvSpPr>
          <xdr:spPr>
            <a:xfrm rot="16853386">
              <a:off x="15461979" y="1407461"/>
              <a:ext cx="144000" cy="72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</xdr:grpSp>
    <xdr:clientData/>
  </xdr:twoCellAnchor>
  <xdr:twoCellAnchor>
    <xdr:from>
      <xdr:col>0</xdr:col>
      <xdr:colOff>0</xdr:colOff>
      <xdr:row>72</xdr:row>
      <xdr:rowOff>8281</xdr:rowOff>
    </xdr:from>
    <xdr:to>
      <xdr:col>3</xdr:col>
      <xdr:colOff>1391479</xdr:colOff>
      <xdr:row>83</xdr:row>
      <xdr:rowOff>298175</xdr:rowOff>
    </xdr:to>
    <xdr:graphicFrame macro="">
      <xdr:nvGraphicFramePr>
        <xdr:cNvPr id="6" name="Graphique_A73">
          <a:extLst>
            <a:ext uri="{FF2B5EF4-FFF2-40B4-BE49-F238E27FC236}">
              <a16:creationId xmlns:a16="http://schemas.microsoft.com/office/drawing/2014/main" id="{8CDDBD92-8702-46A1-B070-59A4132855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13642</xdr:colOff>
      <xdr:row>72</xdr:row>
      <xdr:rowOff>8281</xdr:rowOff>
    </xdr:from>
    <xdr:to>
      <xdr:col>9</xdr:col>
      <xdr:colOff>1371990</xdr:colOff>
      <xdr:row>83</xdr:row>
      <xdr:rowOff>306454</xdr:rowOff>
    </xdr:to>
    <xdr:graphicFrame macro="">
      <xdr:nvGraphicFramePr>
        <xdr:cNvPr id="8" name="Graphique_G73">
          <a:extLst>
            <a:ext uri="{FF2B5EF4-FFF2-40B4-BE49-F238E27FC236}">
              <a16:creationId xmlns:a16="http://schemas.microsoft.com/office/drawing/2014/main" id="{A4ECB96F-43D1-4115-AB19-15C376F26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16566</xdr:colOff>
      <xdr:row>38</xdr:row>
      <xdr:rowOff>8283</xdr:rowOff>
    </xdr:from>
    <xdr:to>
      <xdr:col>9</xdr:col>
      <xdr:colOff>1391479</xdr:colOff>
      <xdr:row>51</xdr:row>
      <xdr:rowOff>182217</xdr:rowOff>
    </xdr:to>
    <xdr:graphicFrame macro="">
      <xdr:nvGraphicFramePr>
        <xdr:cNvPr id="4" name="Graphique_G39">
          <a:extLst>
            <a:ext uri="{FF2B5EF4-FFF2-40B4-BE49-F238E27FC236}">
              <a16:creationId xmlns:a16="http://schemas.microsoft.com/office/drawing/2014/main" id="{8BEC2AC2-1219-49CD-95BC-CCFE32377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22412</xdr:colOff>
      <xdr:row>56</xdr:row>
      <xdr:rowOff>11207</xdr:rowOff>
    </xdr:from>
    <xdr:to>
      <xdr:col>9</xdr:col>
      <xdr:colOff>1400736</xdr:colOff>
      <xdr:row>67</xdr:row>
      <xdr:rowOff>302559</xdr:rowOff>
    </xdr:to>
    <xdr:graphicFrame macro="">
      <xdr:nvGraphicFramePr>
        <xdr:cNvPr id="5" name="Graphique_A57">
          <a:extLst>
            <a:ext uri="{FF2B5EF4-FFF2-40B4-BE49-F238E27FC236}">
              <a16:creationId xmlns:a16="http://schemas.microsoft.com/office/drawing/2014/main" id="{3DDE1012-AEA8-43E0-AF4C-7A0492738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</xdr:row>
      <xdr:rowOff>11207</xdr:rowOff>
    </xdr:from>
    <xdr:to>
      <xdr:col>3</xdr:col>
      <xdr:colOff>1400735</xdr:colOff>
      <xdr:row>24</xdr:row>
      <xdr:rowOff>179295</xdr:rowOff>
    </xdr:to>
    <xdr:graphicFrame macro="">
      <xdr:nvGraphicFramePr>
        <xdr:cNvPr id="21" name="Graphique_A14">
          <a:extLst>
            <a:ext uri="{FF2B5EF4-FFF2-40B4-BE49-F238E27FC236}">
              <a16:creationId xmlns:a16="http://schemas.microsoft.com/office/drawing/2014/main" id="{4B7CECBA-4FEC-49A9-91AC-511A36C61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22413</xdr:colOff>
      <xdr:row>13</xdr:row>
      <xdr:rowOff>11206</xdr:rowOff>
    </xdr:from>
    <xdr:to>
      <xdr:col>9</xdr:col>
      <xdr:colOff>1389530</xdr:colOff>
      <xdr:row>25</xdr:row>
      <xdr:rowOff>11206</xdr:rowOff>
    </xdr:to>
    <xdr:graphicFrame macro="">
      <xdr:nvGraphicFramePr>
        <xdr:cNvPr id="22" name="Graphique_G14">
          <a:extLst>
            <a:ext uri="{FF2B5EF4-FFF2-40B4-BE49-F238E27FC236}">
              <a16:creationId xmlns:a16="http://schemas.microsoft.com/office/drawing/2014/main" id="{F48AD746-0623-4205-A180-0B1852AABD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</xdr:row>
      <xdr:rowOff>22411</xdr:rowOff>
    </xdr:from>
    <xdr:to>
      <xdr:col>9</xdr:col>
      <xdr:colOff>1400735</xdr:colOff>
      <xdr:row>33</xdr:row>
      <xdr:rowOff>190499</xdr:rowOff>
    </xdr:to>
    <xdr:graphicFrame macro="">
      <xdr:nvGraphicFramePr>
        <xdr:cNvPr id="23" name="Graphique_A30">
          <a:extLst>
            <a:ext uri="{FF2B5EF4-FFF2-40B4-BE49-F238E27FC236}">
              <a16:creationId xmlns:a16="http://schemas.microsoft.com/office/drawing/2014/main" id="{2354651C-F27A-4C44-984A-478D97675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38</xdr:row>
      <xdr:rowOff>11208</xdr:rowOff>
    </xdr:from>
    <xdr:to>
      <xdr:col>3</xdr:col>
      <xdr:colOff>1389529</xdr:colOff>
      <xdr:row>52</xdr:row>
      <xdr:rowOff>0</xdr:rowOff>
    </xdr:to>
    <xdr:graphicFrame macro="">
      <xdr:nvGraphicFramePr>
        <xdr:cNvPr id="24" name="Graphique_A39">
          <a:extLst>
            <a:ext uri="{FF2B5EF4-FFF2-40B4-BE49-F238E27FC236}">
              <a16:creationId xmlns:a16="http://schemas.microsoft.com/office/drawing/2014/main" id="{B1518FD6-07CB-434D-B19A-5DD6865F9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88</xdr:row>
      <xdr:rowOff>11206</xdr:rowOff>
    </xdr:from>
    <xdr:to>
      <xdr:col>9</xdr:col>
      <xdr:colOff>1409699</xdr:colOff>
      <xdr:row>99</xdr:row>
      <xdr:rowOff>168089</xdr:rowOff>
    </xdr:to>
    <xdr:graphicFrame macro="">
      <xdr:nvGraphicFramePr>
        <xdr:cNvPr id="7" name="Graphique_A89">
          <a:extLst>
            <a:ext uri="{FF2B5EF4-FFF2-40B4-BE49-F238E27FC236}">
              <a16:creationId xmlns:a16="http://schemas.microsoft.com/office/drawing/2014/main" id="{E4843A93-F78E-427E-9AA0-4B57D0D3F8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1F6E39-F65D-4AAE-98EE-59F607A86713}" name="Tableau1" displayName="Tableau1" ref="A1:C3" totalsRowShown="0" headerRowDxfId="3">
  <autoFilter ref="A1:C3" xr:uid="{E35049C4-AB45-457A-A3BC-1A252D22232D}"/>
  <tableColumns count="3">
    <tableColumn id="1" xr3:uid="{0F5EBA12-5082-4DBA-9C62-409861E7CB88}" name="Version" dataDxfId="2"/>
    <tableColumn id="2" xr3:uid="{7AA128E4-5ACD-4A4A-96BF-894A682AD7BB}" name="Commentaires" dataDxfId="1"/>
    <tableColumn id="3" xr3:uid="{B74CF532-8464-41A7-8BF8-E73144C7A4B3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view="pageBreakPreview" topLeftCell="A46" zoomScale="90" zoomScaleNormal="100" zoomScaleSheetLayoutView="90" workbookViewId="0">
      <selection activeCell="J64" sqref="J64"/>
    </sheetView>
  </sheetViews>
  <sheetFormatPr baseColWidth="10" defaultColWidth="11.42578125" defaultRowHeight="15" x14ac:dyDescent="0.25"/>
  <cols>
    <col min="1" max="3" width="20.7109375" customWidth="1"/>
    <col min="4" max="4" width="83.140625" customWidth="1"/>
  </cols>
  <sheetData>
    <row r="1" spans="1:10" ht="33.75" x14ac:dyDescent="0.25">
      <c r="A1" s="104" t="s">
        <v>0</v>
      </c>
      <c r="B1" s="105"/>
      <c r="C1" s="105"/>
      <c r="D1" s="105"/>
      <c r="E1" s="23"/>
      <c r="F1" s="23"/>
      <c r="J1" s="23" t="str">
        <f>_xll.Assistant.XL.APPLIQUER_COULEUR_THEME(B55)</f>
        <v/>
      </c>
    </row>
    <row r="2" spans="1:10" ht="33.75" x14ac:dyDescent="0.25">
      <c r="A2" s="110" t="str">
        <f>"AU "&amp;TEXT($D$52,"JJ/MM/AAAA")</f>
        <v>AU 31/05/2019</v>
      </c>
      <c r="B2" s="111"/>
      <c r="C2" s="111"/>
      <c r="D2" s="111"/>
      <c r="E2" s="50"/>
      <c r="J2" s="3" t="s">
        <v>1</v>
      </c>
    </row>
    <row r="3" spans="1:10" x14ac:dyDescent="0.25">
      <c r="A3" s="64"/>
      <c r="B3" s="28"/>
      <c r="C3" s="28"/>
      <c r="D3" s="28"/>
      <c r="J3" s="3" t="s">
        <v>2</v>
      </c>
    </row>
    <row r="4" spans="1:10" ht="45" customHeight="1" x14ac:dyDescent="0.25">
      <c r="A4" s="64"/>
      <c r="B4" s="28"/>
      <c r="C4" s="28"/>
      <c r="D4" s="28"/>
      <c r="J4" s="3" t="s">
        <v>3</v>
      </c>
    </row>
    <row r="5" spans="1:10" ht="45" customHeight="1" x14ac:dyDescent="0.25">
      <c r="A5" s="64"/>
      <c r="B5" s="28"/>
      <c r="C5" s="28"/>
      <c r="D5" s="28"/>
      <c r="J5" s="3" t="s">
        <v>4</v>
      </c>
    </row>
    <row r="6" spans="1:10" ht="45" customHeight="1" x14ac:dyDescent="0.25">
      <c r="A6" s="64"/>
      <c r="B6" s="28"/>
      <c r="C6" s="28"/>
      <c r="D6" s="28"/>
      <c r="J6" s="3" t="s">
        <v>5</v>
      </c>
    </row>
    <row r="7" spans="1:10" ht="45" customHeight="1" x14ac:dyDescent="0.25">
      <c r="A7" s="64"/>
      <c r="B7" s="28"/>
      <c r="C7" s="28"/>
      <c r="D7" s="28"/>
      <c r="J7" s="3" t="s">
        <v>6</v>
      </c>
    </row>
    <row r="8" spans="1:10" ht="45" customHeight="1" x14ac:dyDescent="0.25">
      <c r="A8" s="64"/>
      <c r="B8" s="28"/>
      <c r="C8" s="28"/>
      <c r="D8" s="28"/>
      <c r="J8" s="3"/>
    </row>
    <row r="9" spans="1:10" ht="45" customHeight="1" x14ac:dyDescent="0.25">
      <c r="A9" s="64"/>
      <c r="B9" s="28"/>
      <c r="C9" s="28"/>
      <c r="D9" s="28"/>
      <c r="J9" s="3"/>
    </row>
    <row r="10" spans="1:10" x14ac:dyDescent="0.25">
      <c r="A10" s="64"/>
      <c r="B10" s="28"/>
      <c r="C10" s="28"/>
      <c r="D10" s="28"/>
      <c r="J10" s="3"/>
    </row>
    <row r="11" spans="1:10" x14ac:dyDescent="0.25">
      <c r="A11" s="64"/>
      <c r="B11" s="28"/>
      <c r="C11" s="28"/>
      <c r="D11" s="28"/>
      <c r="J11" s="3"/>
    </row>
    <row r="12" spans="1:10" x14ac:dyDescent="0.25">
      <c r="A12" s="64"/>
      <c r="B12" s="28"/>
      <c r="C12" s="28"/>
      <c r="D12" s="28"/>
      <c r="J12" s="3"/>
    </row>
    <row r="13" spans="1:10" x14ac:dyDescent="0.25">
      <c r="A13" s="64"/>
      <c r="B13" s="28"/>
      <c r="C13" s="28"/>
      <c r="D13" s="28"/>
      <c r="J13" s="3"/>
    </row>
    <row r="14" spans="1:10" x14ac:dyDescent="0.25">
      <c r="A14" s="64"/>
      <c r="B14" s="28"/>
      <c r="C14" s="28"/>
      <c r="D14" s="28"/>
      <c r="J14" s="3"/>
    </row>
    <row r="15" spans="1:10" x14ac:dyDescent="0.25">
      <c r="A15" s="64"/>
      <c r="B15" s="28"/>
      <c r="C15" s="28"/>
      <c r="D15" s="28"/>
      <c r="J15" s="3"/>
    </row>
    <row r="16" spans="1:10" x14ac:dyDescent="0.25">
      <c r="A16" s="64"/>
      <c r="B16" s="28"/>
      <c r="C16" s="28"/>
      <c r="D16" s="28"/>
    </row>
    <row r="17" spans="1:4" x14ac:dyDescent="0.25">
      <c r="A17" s="64"/>
      <c r="B17" s="28"/>
      <c r="C17" s="28"/>
      <c r="D17" s="28"/>
    </row>
    <row r="18" spans="1:4" ht="24.95" customHeight="1" x14ac:dyDescent="0.25">
      <c r="A18" s="64"/>
      <c r="B18" s="28"/>
      <c r="C18" s="28"/>
      <c r="D18" s="28"/>
    </row>
    <row r="19" spans="1:4" ht="24.95" customHeight="1" x14ac:dyDescent="0.25">
      <c r="A19" s="64"/>
      <c r="B19" s="28"/>
      <c r="C19" s="28"/>
      <c r="D19" s="28"/>
    </row>
    <row r="20" spans="1:4" ht="41.25" customHeight="1" x14ac:dyDescent="0.25">
      <c r="A20" s="106" t="s">
        <v>7</v>
      </c>
      <c r="B20" s="107"/>
      <c r="C20" s="107"/>
      <c r="D20" s="107"/>
    </row>
    <row r="21" spans="1:4" ht="24.95" customHeight="1" x14ac:dyDescent="0.25">
      <c r="A21" s="108" t="str">
        <f>_xll.Assistant.XL.RIK_AC("INF04__;INF04@E=0,S=1260,G=0,T=0,P=0:@R=A,S=1260,V={0}:R=B,S=1018,V={1}:",$D$47,$D$52)</f>
        <v>Jeu d'Essai</v>
      </c>
      <c r="B21" s="109"/>
      <c r="C21" s="109"/>
      <c r="D21" s="109"/>
    </row>
    <row r="22" spans="1:4" ht="24.95" customHeight="1" x14ac:dyDescent="0.25">
      <c r="A22" s="108"/>
      <c r="B22" s="109"/>
      <c r="C22" s="109"/>
      <c r="D22" s="109"/>
    </row>
    <row r="23" spans="1:4" x14ac:dyDescent="0.25">
      <c r="A23" s="64"/>
      <c r="B23" s="28"/>
      <c r="C23" s="28"/>
      <c r="D23" s="28"/>
    </row>
    <row r="24" spans="1:4" x14ac:dyDescent="0.25">
      <c r="A24" s="64"/>
      <c r="B24" s="28"/>
      <c r="C24" s="28"/>
      <c r="D24" s="28"/>
    </row>
    <row r="25" spans="1:4" x14ac:dyDescent="0.25">
      <c r="A25" s="64"/>
      <c r="B25" s="28"/>
      <c r="C25" s="28"/>
      <c r="D25" s="28"/>
    </row>
    <row r="26" spans="1:4" x14ac:dyDescent="0.25">
      <c r="A26" s="64"/>
      <c r="B26" s="28"/>
      <c r="C26" s="28"/>
      <c r="D26" s="28"/>
    </row>
    <row r="27" spans="1:4" x14ac:dyDescent="0.25">
      <c r="A27" s="64"/>
      <c r="B27" s="28"/>
      <c r="C27" s="28"/>
      <c r="D27" s="28"/>
    </row>
    <row r="28" spans="1:4" x14ac:dyDescent="0.25">
      <c r="A28" s="64"/>
      <c r="B28" s="28"/>
      <c r="C28" s="28"/>
      <c r="D28" s="28"/>
    </row>
    <row r="29" spans="1:4" x14ac:dyDescent="0.25">
      <c r="A29" s="64"/>
      <c r="B29" s="28"/>
      <c r="C29" s="28"/>
      <c r="D29" s="28"/>
    </row>
    <row r="30" spans="1:4" x14ac:dyDescent="0.25">
      <c r="A30" s="64"/>
      <c r="B30" s="28"/>
      <c r="C30" s="28"/>
      <c r="D30" s="28"/>
    </row>
    <row r="31" spans="1:4" x14ac:dyDescent="0.25">
      <c r="A31" s="64"/>
      <c r="B31" s="28"/>
      <c r="C31" s="28"/>
      <c r="D31" s="28"/>
    </row>
    <row r="32" spans="1:4" x14ac:dyDescent="0.25">
      <c r="A32" s="64"/>
      <c r="B32" s="28"/>
      <c r="C32" s="28"/>
      <c r="D32" s="28"/>
    </row>
    <row r="33" spans="1:4" x14ac:dyDescent="0.25">
      <c r="A33" s="64"/>
      <c r="B33" s="28"/>
      <c r="C33" s="28"/>
      <c r="D33" s="28"/>
    </row>
    <row r="34" spans="1:4" x14ac:dyDescent="0.25">
      <c r="A34" s="64"/>
      <c r="B34" s="28"/>
      <c r="C34" s="28"/>
      <c r="D34" s="28"/>
    </row>
    <row r="35" spans="1:4" x14ac:dyDescent="0.25">
      <c r="A35" s="64"/>
      <c r="B35" s="28"/>
      <c r="C35" s="28"/>
      <c r="D35" s="28"/>
    </row>
    <row r="36" spans="1:4" x14ac:dyDescent="0.25">
      <c r="A36" s="64"/>
      <c r="B36" s="28"/>
      <c r="C36" s="28"/>
      <c r="D36" s="28"/>
    </row>
    <row r="41" spans="1:4" x14ac:dyDescent="0.25">
      <c r="A41" s="64"/>
      <c r="B41" s="28"/>
      <c r="C41" s="28"/>
      <c r="D41" s="28"/>
    </row>
    <row r="42" spans="1:4" x14ac:dyDescent="0.25">
      <c r="A42" s="64"/>
      <c r="B42" s="28"/>
      <c r="C42" s="28"/>
      <c r="D42" s="28"/>
    </row>
    <row r="43" spans="1:4" x14ac:dyDescent="0.25">
      <c r="A43" s="64"/>
      <c r="B43" s="28"/>
      <c r="C43" s="28"/>
      <c r="D43" s="28"/>
    </row>
    <row r="44" spans="1:4" x14ac:dyDescent="0.25">
      <c r="A44" s="64"/>
      <c r="B44" s="28"/>
      <c r="C44" s="28"/>
      <c r="D44" s="28"/>
    </row>
    <row r="45" spans="1:4" x14ac:dyDescent="0.25">
      <c r="A45" s="64"/>
      <c r="B45" s="28"/>
      <c r="C45" s="28"/>
      <c r="D45" s="28"/>
    </row>
    <row r="46" spans="1:4" x14ac:dyDescent="0.25">
      <c r="A46" s="64"/>
      <c r="B46" s="28"/>
      <c r="C46" s="28"/>
      <c r="D46" s="28"/>
    </row>
    <row r="47" spans="1:4" ht="35.1" customHeight="1" x14ac:dyDescent="0.25">
      <c r="A47" s="72"/>
      <c r="B47" s="72"/>
      <c r="C47" s="71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@R=A,S=1018,V={0}:",$D$52)</f>
        <v>SOCIETE</v>
      </c>
      <c r="D47" s="74" t="s">
        <v>68</v>
      </c>
    </row>
    <row r="48" spans="1:4" ht="35.1" customHeight="1" x14ac:dyDescent="0.25">
      <c r="A48" s="72"/>
      <c r="B48" s="72"/>
      <c r="C48" s="71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[1248],Y=1,O=NF='Standard'_B='0'_U='0'_I='0'_FN='Calibri'_FS='12'_FC='#000000'_BC='#FFFFFF'_AH='0'_AV='0'_Br=[]_BrS='0"&amp;"'_BrC='#000000'_WpT='0':@R=A,S=1260,V={0}:R=B,S=1018,V={1}:",$D$47,$D$52)</f>
        <v>ETABLISSEMENT</v>
      </c>
      <c r="D48" s="75" t="s">
        <v>8</v>
      </c>
    </row>
    <row r="49" spans="1:4" ht="35.1" customHeight="1" x14ac:dyDescent="0.25">
      <c r="A49" s="72"/>
      <c r="B49" s="72"/>
      <c r="C49" s="71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{0}:R=B,S=1250,V={1}:R=C,S=1018,V={2}:",$D$47,$D$48,$D$52)</f>
        <v>DEPARTEMENT</v>
      </c>
      <c r="D49" s="73" t="s">
        <v>8</v>
      </c>
    </row>
    <row r="50" spans="1:4" ht="35.1" customHeight="1" x14ac:dyDescent="0.25">
      <c r="A50" s="72"/>
      <c r="B50" s="72"/>
      <c r="C50" s="71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{0}:R=B,S=1250,V={1}:R=C,S=1005,V={2}:R=D,S=1018,V={3}:",$D$47,$D$48,$D$49,$D$52)</f>
        <v>SERVICE</v>
      </c>
      <c r="D50" s="75" t="s">
        <v>8</v>
      </c>
    </row>
    <row r="51" spans="1:4" ht="35.1" customHeight="1" x14ac:dyDescent="0.25">
      <c r="A51" s="72"/>
      <c r="B51" s="72"/>
      <c r="C51" s="71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@R=A,S=1260,V={0}:R=B,S=1018,V={1}:",$D$47,$D$52)</f>
        <v>CATEGORIE</v>
      </c>
      <c r="D51" s="75" t="s">
        <v>8</v>
      </c>
    </row>
    <row r="52" spans="1:4" ht="35.1" customHeight="1" x14ac:dyDescent="0.25">
      <c r="A52" s="72"/>
      <c r="B52" s="72"/>
      <c r="C52" s="71" t="s">
        <v>9</v>
      </c>
      <c r="D52" s="76" t="s">
        <v>69</v>
      </c>
    </row>
    <row r="53" spans="1:4" x14ac:dyDescent="0.25">
      <c r="A53" s="64"/>
      <c r="B53" s="28"/>
      <c r="C53" s="28"/>
      <c r="D53" s="28"/>
    </row>
    <row r="54" spans="1:4" x14ac:dyDescent="0.25">
      <c r="A54" s="64"/>
      <c r="B54" s="28"/>
      <c r="C54" s="28"/>
      <c r="D54" s="28"/>
    </row>
    <row r="55" spans="1:4" x14ac:dyDescent="0.25">
      <c r="A55" s="65" t="s">
        <v>10</v>
      </c>
      <c r="B55" s="66" t="s">
        <v>3</v>
      </c>
      <c r="C55" s="67"/>
      <c r="D55" s="67"/>
    </row>
  </sheetData>
  <mergeCells count="4">
    <mergeCell ref="A1:D1"/>
    <mergeCell ref="A20:D20"/>
    <mergeCell ref="A21:D22"/>
    <mergeCell ref="A2:D2"/>
  </mergeCells>
  <dataValidations count="1">
    <dataValidation type="list" allowBlank="1" showInputMessage="1" showErrorMessage="1" sqref="B55" xr:uid="{00000000-0002-0000-0000-000000000000}">
      <formula1>$J$2:$J$9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showGridLines="0" zoomScaleNormal="100" workbookViewId="0">
      <pane ySplit="3" topLeftCell="A4" activePane="bottomLeft" state="frozen"/>
      <selection pane="bottomLeft" activeCell="C5" sqref="C5:C9"/>
    </sheetView>
  </sheetViews>
  <sheetFormatPr baseColWidth="10" defaultColWidth="11.42578125" defaultRowHeight="15" x14ac:dyDescent="0.25"/>
  <cols>
    <col min="1" max="4" width="21.140625" style="23" customWidth="1"/>
    <col min="5" max="6" width="17.28515625" style="23" customWidth="1"/>
    <col min="7" max="13" width="21.140625" style="23" customWidth="1"/>
    <col min="14" max="16384" width="11.42578125" style="23"/>
  </cols>
  <sheetData>
    <row r="1" spans="1:14" ht="33" x14ac:dyDescent="0.25">
      <c r="A1" s="141" t="str">
        <f>"ANALYSE EFFECTIFS AU "&amp;TEXT(J2,"JJ/MM/AAAA")</f>
        <v>ANALYSE EFFECTIFS AU 31/05/2019</v>
      </c>
      <c r="B1" s="142"/>
      <c r="C1" s="142"/>
      <c r="D1" s="142"/>
      <c r="E1" s="142"/>
      <c r="F1" s="142"/>
      <c r="G1" s="142"/>
      <c r="H1" s="142"/>
      <c r="J1" s="2" t="s">
        <v>9</v>
      </c>
      <c r="K1" s="2" t="s">
        <v>11</v>
      </c>
      <c r="L1" s="77" t="s">
        <v>12</v>
      </c>
    </row>
    <row r="2" spans="1:14" ht="16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8" t="str">
        <f>Accueil!D52</f>
        <v>31/05/2019</v>
      </c>
      <c r="K2" s="8" t="str">
        <f>TEXT(EDATE($J$2,-12),"AAAAMM")&amp;".."&amp;TEXT(EDATE($J$2,0),"AAAAMM")</f>
        <v>201805..201905</v>
      </c>
      <c r="L2" s="81" t="str">
        <f>TEXT(EDATE($J$2,-12),"JJ/MM/AAAA")</f>
        <v>31/05/2018</v>
      </c>
    </row>
    <row r="3" spans="1:14" ht="17.25" x14ac:dyDescent="0.25">
      <c r="A3" s="6" t="s">
        <v>62</v>
      </c>
      <c r="B3" s="4" t="str">
        <f>Accueil!D47</f>
        <v>Jeu d'Essai</v>
      </c>
      <c r="C3" s="6" t="s">
        <v>13</v>
      </c>
      <c r="D3" s="5" t="str">
        <f>Accueil!D48</f>
        <v>*</v>
      </c>
      <c r="E3" s="6" t="s">
        <v>14</v>
      </c>
      <c r="F3" s="5" t="str">
        <f>Accueil!D49</f>
        <v>*</v>
      </c>
      <c r="G3" s="6" t="s">
        <v>15</v>
      </c>
      <c r="H3" s="7" t="str">
        <f>Accueil!D50</f>
        <v>*</v>
      </c>
      <c r="I3" s="68" t="s">
        <v>16</v>
      </c>
      <c r="J3" s="25" t="str">
        <f>Accueil!D51</f>
        <v>*</v>
      </c>
    </row>
    <row r="4" spans="1:14" ht="16.5" customHeight="1" x14ac:dyDescent="0.25">
      <c r="A4" s="51"/>
      <c r="B4" s="51"/>
      <c r="C4" s="51"/>
      <c r="D4" s="51"/>
      <c r="I4" s="9"/>
      <c r="J4" s="10"/>
    </row>
    <row r="5" spans="1:14" ht="15" customHeight="1" x14ac:dyDescent="0.25">
      <c r="A5" s="143">
        <f>_xll.Assistant.XL.RIK_AC("INF04__;INF04@E=1,S=1,G=0,T=0,P=0:@R=A,S=1260,V={0}:R=B,S=1018,V={1}:R=C,S=1250,V={2}:R=D,S=1005,V={3}:R=E,S=1007,V={4}:R=F,S=1251,V=FEMME:",$B$3,$J$2,$D$3,$F$3,$H$3)</f>
        <v>15</v>
      </c>
      <c r="B5" s="27"/>
      <c r="C5" s="144">
        <f>IF(D5=0,0,(A5/D5)-1)</f>
        <v>0</v>
      </c>
      <c r="D5" s="147">
        <f>_xll.Assistant.XL.RIK_AC("INF04__;INF04@E=1,S=1,G=0,T=0,P=0:@R=A,S=1260,V={0}:R=B,S=1018,V={1}:R=C,S=1250,V={2}:R=D,S=1005,V={3}:R=E,S=1007,V={4}:R=F,S=1251,V=FEMME:",$B$3,$L$2,$D$3,$F$3,$H$3)</f>
        <v>15</v>
      </c>
      <c r="G5" s="148">
        <f>_xll.Assistant.XL.RIK_AC("INF04__;INF04@E=1,S=1,G=0,T=0,P=0:@R=A,S=1260,V={0}:R=B,S=1018,V={1}:R=C,S=1250,V={2}:R=D,S=1005,V={3}:R=E,S=1007,V={4}:R=F,S=1251,V=HOMME:",$B$3,$J$2,$D$3,$F$3,$H$3)</f>
        <v>26</v>
      </c>
      <c r="H5" s="52"/>
      <c r="I5" s="138">
        <f>IF(J5=0,0,(G5/J5)-1)</f>
        <v>0.23809523809523814</v>
      </c>
      <c r="J5" s="116">
        <f>_xll.Assistant.XL.RIK_AC("INF04__;INF04@E=1,S=1,G=0,T=0,P=0:@R=A,S=1260,V={0}:R=B,S=1018,V={1}:R=C,S=1250,V={2}:R=D,S=1005,V={3}:R=E,S=1007,V={4}:R=F,S=1251,V=HOMME:",$B$3,$L$2,$D$3,$F$3,$H$3)</f>
        <v>21</v>
      </c>
    </row>
    <row r="6" spans="1:14" ht="15" customHeight="1" x14ac:dyDescent="0.25">
      <c r="A6" s="143"/>
      <c r="B6" s="27"/>
      <c r="C6" s="145"/>
      <c r="D6" s="147"/>
      <c r="G6" s="149"/>
      <c r="H6" s="27"/>
      <c r="I6" s="139"/>
      <c r="J6" s="117"/>
    </row>
    <row r="7" spans="1:14" ht="15" customHeight="1" x14ac:dyDescent="0.25">
      <c r="A7" s="143"/>
      <c r="B7" s="27"/>
      <c r="C7" s="145"/>
      <c r="D7" s="147"/>
      <c r="G7" s="149"/>
      <c r="H7" s="27"/>
      <c r="I7" s="139"/>
      <c r="J7" s="117"/>
    </row>
    <row r="8" spans="1:14" ht="17.25" customHeight="1" x14ac:dyDescent="0.25">
      <c r="A8" s="20" t="s">
        <v>17</v>
      </c>
      <c r="C8" s="145"/>
      <c r="D8" s="99" t="s">
        <v>17</v>
      </c>
      <c r="G8" s="100" t="s">
        <v>18</v>
      </c>
      <c r="H8" s="27"/>
      <c r="I8" s="139"/>
      <c r="J8" s="11" t="s">
        <v>18</v>
      </c>
      <c r="L8" s="27"/>
    </row>
    <row r="9" spans="1:14" ht="15" customHeight="1" x14ac:dyDescent="0.25">
      <c r="A9" s="20" t="str">
        <f>"AU "&amp;TEXT($J$2,"JJ/MM/AAAA")</f>
        <v>AU 31/05/2019</v>
      </c>
      <c r="C9" s="146"/>
      <c r="D9" s="99" t="str">
        <f>"AU "&amp;TEXT($L$2,"JJ/MM/AAAA")</f>
        <v>AU 31/05/2018</v>
      </c>
      <c r="G9" s="101" t="str">
        <f>"AU "&amp;TEXT($J$2,"JJ/MM/AAAA")</f>
        <v>AU 31/05/2019</v>
      </c>
      <c r="H9" s="53"/>
      <c r="I9" s="140"/>
      <c r="J9" s="11" t="str">
        <f>"AU "&amp;TEXT($L$2,"JJ/MM/AAAA")</f>
        <v>AU 31/05/2018</v>
      </c>
    </row>
    <row r="10" spans="1:14" ht="12" customHeight="1" x14ac:dyDescent="0.25">
      <c r="A10" s="118" t="s">
        <v>19</v>
      </c>
      <c r="B10" s="119"/>
      <c r="C10" s="119"/>
      <c r="D10" s="120"/>
      <c r="G10" s="127" t="s">
        <v>20</v>
      </c>
      <c r="H10" s="128"/>
      <c r="I10" s="128"/>
      <c r="J10" s="129"/>
    </row>
    <row r="11" spans="1:14" ht="12" customHeight="1" x14ac:dyDescent="0.25">
      <c r="A11" s="121"/>
      <c r="B11" s="122"/>
      <c r="C11" s="122"/>
      <c r="D11" s="123"/>
      <c r="G11" s="130"/>
      <c r="H11" s="131"/>
      <c r="I11" s="131"/>
      <c r="J11" s="132"/>
    </row>
    <row r="12" spans="1:14" ht="12" customHeight="1" x14ac:dyDescent="0.25">
      <c r="A12" s="124"/>
      <c r="B12" s="125"/>
      <c r="C12" s="125"/>
      <c r="D12" s="126"/>
      <c r="G12" s="133"/>
      <c r="H12" s="134"/>
      <c r="I12" s="134"/>
      <c r="J12" s="135"/>
    </row>
    <row r="13" spans="1:14" ht="8.25" customHeight="1" x14ac:dyDescent="0.25">
      <c r="K13" s="27"/>
    </row>
    <row r="14" spans="1:14" ht="15" customHeight="1" x14ac:dyDescent="0.25">
      <c r="A14" s="54" t="str">
        <f>_xll.Assistant.XL.RIK_AG("INF04_0_0_0_0_0_0_D=0x0;INF04@E=0,S=1092,G=0,T=0_0,P=-1@E=1,S=1@@@R=A,S=1260,V={0}:R=B,S=1250,V={1}:R=C,S=1005,V={2}:R=D,S=1007,V={3}:R=E,S=1092,V={4}:R=A,S=1251,V=FEMME:",$B$3,$D$3,$F$3,$H$3,$K$2)</f>
        <v/>
      </c>
      <c r="B14" s="52"/>
      <c r="C14" s="52"/>
      <c r="D14" s="55"/>
      <c r="G14" s="54" t="str">
        <f>_xll.Assistant.XL.RIK_AG("INF04_0_0_0_0_0_0_D=0x0;INF04@E=0,S=1092,G=0,T=0_0,P=-1@E=1,S=1@@@R=A,S=1260,V={0}:R=B,S=1250,V={1}:R=C,S=1005,V={2}:R=D,S=1007,V={3}:R=E,S=1092,V={4}:R=A,S=1251,V=HOMME:",$B$3,$D$3,$F$3,$H$3,$K$2)</f>
        <v/>
      </c>
      <c r="H14" s="52"/>
      <c r="I14" s="52"/>
      <c r="J14" s="55"/>
      <c r="K14" s="27"/>
    </row>
    <row r="15" spans="1:14" x14ac:dyDescent="0.25">
      <c r="A15" s="56"/>
      <c r="B15" s="27"/>
      <c r="C15" s="27"/>
      <c r="D15" s="57"/>
      <c r="G15" s="56"/>
      <c r="H15" s="27"/>
      <c r="I15" s="27"/>
      <c r="J15" s="57"/>
      <c r="K15" s="27"/>
      <c r="L15" s="27"/>
      <c r="M15" s="27"/>
      <c r="N15" s="27"/>
    </row>
    <row r="16" spans="1:14" x14ac:dyDescent="0.25">
      <c r="A16" s="56"/>
      <c r="B16" s="27"/>
      <c r="C16" s="27"/>
      <c r="D16" s="57"/>
      <c r="G16" s="56"/>
      <c r="H16" s="27"/>
      <c r="I16" s="27"/>
      <c r="J16" s="57"/>
      <c r="K16" s="27"/>
    </row>
    <row r="17" spans="1:13" x14ac:dyDescent="0.25">
      <c r="A17" s="56"/>
      <c r="B17" s="27"/>
      <c r="C17" s="27"/>
      <c r="D17" s="57"/>
      <c r="G17" s="56"/>
      <c r="H17" s="27"/>
      <c r="I17" s="27"/>
      <c r="J17" s="57"/>
      <c r="K17" s="27"/>
    </row>
    <row r="18" spans="1:13" x14ac:dyDescent="0.25">
      <c r="A18" s="56"/>
      <c r="B18" s="27"/>
      <c r="C18" s="27"/>
      <c r="D18" s="57"/>
      <c r="G18" s="56"/>
      <c r="H18" s="27"/>
      <c r="I18" s="27"/>
      <c r="J18" s="57"/>
      <c r="K18" s="27"/>
    </row>
    <row r="19" spans="1:13" x14ac:dyDescent="0.25">
      <c r="A19" s="56"/>
      <c r="B19" s="27"/>
      <c r="C19" s="27"/>
      <c r="D19" s="57"/>
      <c r="G19" s="56"/>
      <c r="H19" s="27"/>
      <c r="I19" s="27"/>
      <c r="J19" s="57"/>
      <c r="K19" s="27"/>
    </row>
    <row r="20" spans="1:13" x14ac:dyDescent="0.25">
      <c r="A20" s="56"/>
      <c r="B20" s="27"/>
      <c r="C20" s="27"/>
      <c r="D20" s="57"/>
      <c r="G20" s="56"/>
      <c r="H20" s="27"/>
      <c r="I20" s="27"/>
      <c r="J20" s="57"/>
      <c r="K20" s="27"/>
    </row>
    <row r="21" spans="1:13" x14ac:dyDescent="0.25">
      <c r="A21" s="56"/>
      <c r="B21" s="27"/>
      <c r="C21" s="27"/>
      <c r="D21" s="57"/>
      <c r="G21" s="56"/>
      <c r="H21" s="27"/>
      <c r="I21" s="27"/>
      <c r="J21" s="57"/>
      <c r="K21" s="27"/>
      <c r="M21" s="27"/>
    </row>
    <row r="22" spans="1:13" x14ac:dyDescent="0.25">
      <c r="A22" s="56"/>
      <c r="B22" s="27"/>
      <c r="C22" s="27"/>
      <c r="D22" s="57"/>
      <c r="G22" s="56"/>
      <c r="H22" s="27"/>
      <c r="I22" s="27"/>
      <c r="J22" s="57"/>
      <c r="K22" s="27"/>
    </row>
    <row r="23" spans="1:13" x14ac:dyDescent="0.25">
      <c r="A23" s="56"/>
      <c r="B23" s="27"/>
      <c r="C23" s="27"/>
      <c r="D23" s="57"/>
      <c r="E23" s="27"/>
      <c r="F23" s="27"/>
      <c r="G23" s="56"/>
      <c r="H23" s="27"/>
      <c r="I23" s="27"/>
      <c r="J23" s="57"/>
      <c r="K23" s="27"/>
    </row>
    <row r="24" spans="1:13" x14ac:dyDescent="0.25">
      <c r="A24" s="56"/>
      <c r="B24" s="27"/>
      <c r="C24" s="27"/>
      <c r="D24" s="57"/>
      <c r="G24" s="56"/>
      <c r="H24" s="27"/>
      <c r="I24" s="27"/>
      <c r="J24" s="57"/>
      <c r="K24" s="27"/>
    </row>
    <row r="25" spans="1:13" x14ac:dyDescent="0.25">
      <c r="A25" s="58"/>
      <c r="B25" s="53"/>
      <c r="C25" s="53"/>
      <c r="D25" s="59"/>
      <c r="G25" s="58"/>
      <c r="H25" s="53"/>
      <c r="I25" s="53"/>
      <c r="J25" s="59"/>
      <c r="K25" s="27"/>
    </row>
    <row r="26" spans="1:13" ht="12" customHeight="1" x14ac:dyDescent="0.25">
      <c r="A26" s="115" t="s">
        <v>21</v>
      </c>
      <c r="B26" s="113"/>
      <c r="C26" s="113"/>
      <c r="D26" s="113"/>
      <c r="E26" s="113"/>
      <c r="F26" s="113"/>
      <c r="G26" s="113"/>
      <c r="H26" s="113"/>
      <c r="I26" s="113"/>
      <c r="J26" s="114"/>
    </row>
    <row r="27" spans="1:13" ht="12" customHeight="1" x14ac:dyDescent="0.25">
      <c r="A27" s="115"/>
      <c r="B27" s="113"/>
      <c r="C27" s="113"/>
      <c r="D27" s="113"/>
      <c r="E27" s="113"/>
      <c r="F27" s="113"/>
      <c r="G27" s="113"/>
      <c r="H27" s="113"/>
      <c r="I27" s="113"/>
      <c r="J27" s="114"/>
    </row>
    <row r="28" spans="1:13" ht="12" customHeight="1" x14ac:dyDescent="0.25">
      <c r="A28" s="115"/>
      <c r="B28" s="113"/>
      <c r="C28" s="113"/>
      <c r="D28" s="113"/>
      <c r="E28" s="113"/>
      <c r="F28" s="113"/>
      <c r="G28" s="113"/>
      <c r="H28" s="113"/>
      <c r="I28" s="113"/>
      <c r="J28" s="114"/>
      <c r="L28" s="27"/>
    </row>
    <row r="29" spans="1:13" ht="7.5" customHeight="1" x14ac:dyDescent="0.25">
      <c r="J29" s="57"/>
      <c r="K29" s="27"/>
    </row>
    <row r="30" spans="1:13" x14ac:dyDescent="0.25">
      <c r="A30" s="54" t="str">
        <f>_xll.Assistant.XL.RIK_AG("INF04_0_0_0_0_0_0_D=0x0;INF04@E=0,S=1092,G=0,T=0_0,P=-1@E=1,S=1@E=0,S=1171,G=0,T=0_0,P=-1@@R=A,S=1260,V={0}:R=B,S=1250,V={1}:R=C,S=1005,V={2}:R=D,S=1007,V={3}:R=E,S=1092,V={4}:",$B$3,$D$3,$F$3,$H$3,$K$2)</f>
        <v/>
      </c>
      <c r="B30" s="60"/>
      <c r="C30" s="60"/>
      <c r="D30" s="60"/>
      <c r="E30" s="12"/>
      <c r="F30" s="12"/>
      <c r="G30" s="52"/>
      <c r="H30" s="52"/>
      <c r="I30" s="52"/>
      <c r="J30" s="55"/>
      <c r="K30" s="27"/>
    </row>
    <row r="31" spans="1:13" ht="33" x14ac:dyDescent="0.25">
      <c r="A31" s="13"/>
      <c r="B31" s="14"/>
      <c r="C31" s="46"/>
      <c r="D31" s="15"/>
      <c r="E31" s="16"/>
      <c r="F31" s="16"/>
      <c r="G31" s="27"/>
      <c r="H31" s="27"/>
      <c r="I31" s="27"/>
      <c r="J31" s="57"/>
      <c r="K31" s="27"/>
    </row>
    <row r="32" spans="1:13" ht="33" x14ac:dyDescent="0.25">
      <c r="A32" s="13"/>
      <c r="B32" s="14"/>
      <c r="C32" s="46"/>
      <c r="D32" s="15"/>
      <c r="E32" s="16"/>
      <c r="F32" s="16"/>
      <c r="G32" s="27"/>
      <c r="H32" s="27"/>
      <c r="I32" s="27"/>
      <c r="J32" s="57"/>
      <c r="K32" s="27"/>
    </row>
    <row r="33" spans="1:11" ht="17.25" x14ac:dyDescent="0.25">
      <c r="A33" s="13"/>
      <c r="B33" s="17"/>
      <c r="C33" s="18"/>
      <c r="D33" s="19"/>
      <c r="E33" s="16"/>
      <c r="F33" s="16"/>
      <c r="G33" s="27"/>
      <c r="H33" s="27"/>
      <c r="I33" s="27"/>
      <c r="J33" s="57"/>
      <c r="K33" s="27"/>
    </row>
    <row r="34" spans="1:11" x14ac:dyDescent="0.25">
      <c r="A34" s="61"/>
      <c r="B34" s="62"/>
      <c r="C34" s="62"/>
      <c r="D34" s="62"/>
      <c r="E34" s="62"/>
      <c r="F34" s="62"/>
      <c r="G34" s="53"/>
      <c r="H34" s="53"/>
      <c r="I34" s="53"/>
      <c r="J34" s="59"/>
      <c r="K34" s="27"/>
    </row>
    <row r="35" spans="1:11" ht="12" customHeight="1" x14ac:dyDescent="0.25">
      <c r="A35" s="136" t="s">
        <v>22</v>
      </c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1" ht="12" customHeight="1" x14ac:dyDescent="0.25">
      <c r="A36" s="115"/>
      <c r="B36" s="113"/>
      <c r="C36" s="113"/>
      <c r="D36" s="113"/>
      <c r="E36" s="113"/>
      <c r="F36" s="113"/>
      <c r="G36" s="113"/>
      <c r="H36" s="113"/>
      <c r="I36" s="113"/>
      <c r="J36" s="113"/>
    </row>
    <row r="37" spans="1:11" ht="12" customHeight="1" x14ac:dyDescent="0.25">
      <c r="A37" s="115"/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1" ht="7.5" customHeight="1" x14ac:dyDescent="0.25">
      <c r="E38"/>
      <c r="F38"/>
    </row>
    <row r="39" spans="1:11" x14ac:dyDescent="0.25">
      <c r="A39" s="54" t="str">
        <f>_xll.Assistant.XL.RIK_AG("INF04_0_0_0_0_0_0_D=0x0;INF04@E=0,S=1255,G=0,T=0_0,P=-1@L=Présents,E=1,F=SI([1251]=HOMME;[1];[1]*-1),Y=0@E=0,S=1044,G=0,T=0_0,P=-1@@R=A,S=1260,V={0}:R=B,S=1250,V={1}:R=C,S=1005,V={2}:R=D,S=1007,V={3}:R=E,S=1018,V={4}:R=F"&amp;",S=1,V=&lt;&gt;0:",$B$3,$D$3,$F$3,$H$3,$J$2)</f>
        <v/>
      </c>
      <c r="B39" s="52"/>
      <c r="C39" s="52"/>
      <c r="D39" s="55"/>
      <c r="E39"/>
      <c r="F39"/>
      <c r="G39" s="54" t="str">
        <f>_xll.Assistant.XL.RIK_AG("INF04_0_0_0_0_0_0_D=0x0;INF04@E=0,S=1063,G=0,T=0_0,P=-1@L=Présents,E=1,F=SI([1251]=HOMME;[1];[1]*-1),Y=0@E=0,S=1044,G=0,T=0_0,P=-1@@R=A,S=1260,V={0}:R=B,S=1250,V={1}:R=C,S=1005,V={2}:R=D,S=1007,V={3}:R=E,S=1018,V={4}:R=F"&amp;",S=1,V=&lt;&gt;0:",$B$3,$D$3,$F$3,$H$3,$J$2)</f>
        <v/>
      </c>
      <c r="H39" s="52"/>
      <c r="I39" s="52"/>
      <c r="J39" s="55"/>
    </row>
    <row r="40" spans="1:11" x14ac:dyDescent="0.25">
      <c r="A40" s="56"/>
      <c r="B40" s="27"/>
      <c r="C40" s="27"/>
      <c r="D40" s="57"/>
      <c r="E40"/>
      <c r="F40"/>
      <c r="G40" s="56"/>
      <c r="H40" s="27"/>
      <c r="I40" s="27"/>
      <c r="J40" s="57"/>
    </row>
    <row r="41" spans="1:11" x14ac:dyDescent="0.25">
      <c r="A41" s="56"/>
      <c r="B41" s="27"/>
      <c r="C41" s="27"/>
      <c r="D41" s="57"/>
      <c r="E41"/>
      <c r="F41"/>
      <c r="G41" s="56"/>
      <c r="H41" s="27"/>
      <c r="I41" s="27"/>
      <c r="J41" s="57"/>
    </row>
    <row r="42" spans="1:11" x14ac:dyDescent="0.25">
      <c r="A42" s="56"/>
      <c r="B42" s="27"/>
      <c r="C42" s="27"/>
      <c r="D42" s="57"/>
      <c r="E42"/>
      <c r="F42"/>
      <c r="G42" s="56"/>
      <c r="H42" s="27"/>
      <c r="I42" s="27"/>
      <c r="J42" s="57"/>
    </row>
    <row r="43" spans="1:11" x14ac:dyDescent="0.25">
      <c r="A43" s="56"/>
      <c r="B43" s="27"/>
      <c r="C43" s="27"/>
      <c r="D43" s="57"/>
      <c r="E43"/>
      <c r="F43"/>
      <c r="G43" s="56"/>
      <c r="H43" s="27"/>
      <c r="I43" s="27"/>
      <c r="J43" s="57"/>
    </row>
    <row r="44" spans="1:11" x14ac:dyDescent="0.25">
      <c r="A44" s="56"/>
      <c r="B44" s="27"/>
      <c r="C44" s="27"/>
      <c r="D44" s="57"/>
      <c r="E44"/>
      <c r="F44"/>
      <c r="G44" s="56"/>
      <c r="H44" s="27"/>
      <c r="I44" s="27"/>
      <c r="J44" s="57"/>
    </row>
    <row r="45" spans="1:11" x14ac:dyDescent="0.25">
      <c r="A45" s="56"/>
      <c r="B45" s="27"/>
      <c r="C45" s="27"/>
      <c r="D45" s="57"/>
      <c r="E45"/>
      <c r="F45"/>
      <c r="G45" s="56"/>
      <c r="H45" s="27"/>
      <c r="I45" s="27"/>
      <c r="J45" s="57"/>
    </row>
    <row r="46" spans="1:11" x14ac:dyDescent="0.25">
      <c r="A46" s="56"/>
      <c r="B46" s="27"/>
      <c r="C46" s="27"/>
      <c r="D46" s="57"/>
      <c r="E46"/>
      <c r="F46"/>
      <c r="G46" s="56"/>
      <c r="H46" s="27"/>
      <c r="I46" s="27"/>
      <c r="J46" s="57"/>
    </row>
    <row r="47" spans="1:11" x14ac:dyDescent="0.25">
      <c r="A47" s="56"/>
      <c r="B47" s="27"/>
      <c r="C47" s="27"/>
      <c r="D47" s="57"/>
      <c r="E47"/>
      <c r="F47"/>
      <c r="G47" s="56"/>
      <c r="H47" s="27"/>
      <c r="I47" s="27"/>
      <c r="J47" s="57"/>
    </row>
    <row r="48" spans="1:11" x14ac:dyDescent="0.25">
      <c r="A48" s="56"/>
      <c r="B48" s="27"/>
      <c r="C48" s="27"/>
      <c r="D48" s="57"/>
      <c r="E48"/>
      <c r="F48"/>
      <c r="G48" s="56"/>
      <c r="H48" s="27"/>
      <c r="I48" s="27"/>
      <c r="J48" s="57"/>
    </row>
    <row r="49" spans="1:10" x14ac:dyDescent="0.25">
      <c r="A49" s="56"/>
      <c r="B49" s="27"/>
      <c r="C49" s="27"/>
      <c r="D49" s="57"/>
      <c r="E49"/>
      <c r="F49"/>
      <c r="G49" s="56"/>
      <c r="H49" s="27"/>
      <c r="I49" s="27"/>
      <c r="J49" s="57"/>
    </row>
    <row r="50" spans="1:10" x14ac:dyDescent="0.25">
      <c r="A50" s="56"/>
      <c r="B50" s="27"/>
      <c r="C50" s="27"/>
      <c r="D50" s="57"/>
      <c r="E50"/>
      <c r="F50"/>
      <c r="G50" s="56"/>
      <c r="H50" s="27"/>
      <c r="I50" s="27"/>
      <c r="J50" s="57"/>
    </row>
    <row r="51" spans="1:10" x14ac:dyDescent="0.25">
      <c r="A51" s="56"/>
      <c r="B51" s="27"/>
      <c r="C51" s="27"/>
      <c r="D51" s="57"/>
      <c r="E51"/>
      <c r="F51"/>
      <c r="G51" s="56"/>
      <c r="H51" s="27"/>
      <c r="I51" s="27"/>
      <c r="J51" s="57"/>
    </row>
    <row r="52" spans="1:10" x14ac:dyDescent="0.25">
      <c r="A52" s="58"/>
      <c r="B52" s="53"/>
      <c r="C52" s="53"/>
      <c r="D52" s="59"/>
      <c r="E52"/>
      <c r="F52"/>
      <c r="G52" s="58"/>
      <c r="H52" s="53"/>
      <c r="I52" s="53"/>
      <c r="J52" s="59"/>
    </row>
    <row r="53" spans="1:10" ht="15" customHeight="1" x14ac:dyDescent="0.25">
      <c r="A53" s="136" t="s">
        <v>23</v>
      </c>
      <c r="B53" s="137"/>
      <c r="C53" s="137"/>
      <c r="D53" s="137"/>
      <c r="E53" s="21"/>
      <c r="F53" s="21"/>
      <c r="G53" s="136" t="s">
        <v>24</v>
      </c>
      <c r="H53" s="137"/>
      <c r="I53" s="137"/>
      <c r="J53" s="137"/>
    </row>
    <row r="54" spans="1:10" ht="15" customHeight="1" x14ac:dyDescent="0.25">
      <c r="A54" s="115"/>
      <c r="B54" s="113"/>
      <c r="C54" s="113"/>
      <c r="D54" s="113"/>
      <c r="E54" s="21"/>
      <c r="F54" s="21"/>
      <c r="G54" s="115"/>
      <c r="H54" s="113"/>
      <c r="I54" s="113"/>
      <c r="J54" s="113"/>
    </row>
    <row r="55" spans="1:10" ht="15" customHeight="1" x14ac:dyDescent="0.25">
      <c r="A55" s="115"/>
      <c r="B55" s="113"/>
      <c r="C55" s="113"/>
      <c r="D55" s="113"/>
      <c r="E55" s="21"/>
      <c r="F55" s="21"/>
      <c r="G55" s="115"/>
      <c r="H55" s="113"/>
      <c r="I55" s="113"/>
      <c r="J55" s="113"/>
    </row>
    <row r="57" spans="1:10" ht="24.95" customHeight="1" x14ac:dyDescent="0.25">
      <c r="A57" s="54" t="str">
        <f>_xll.Assistant.XL.RIK_AG("INF04_0_3_0_0_0_0_D=0x0;INF04@E=0,S=1081,G=0,T=0_0,P=-1@E=1,S=1@@@R=A,S=1260,V={0}:R=B,S=1250,V={1}:R=C,S=1005,V={2}:R=D,S=1007,V={3}:R=E,S=1018,V={4}:R=F,S=1,V=&lt;&gt;0:R=G,S=1251,V=FEMME:",$B$3,$D$3,$F$3,$H$3,$J$2)</f>
        <v/>
      </c>
      <c r="B57" s="52"/>
      <c r="C57" s="52"/>
      <c r="D57" s="55"/>
      <c r="G57" s="54" t="str">
        <f>_xll.Assistant.XL.RIK_AG("INF04_0_3_0_0_0_0_D=0x0;INF04@E=0,S=1081,G=0,T=0_0,P=-1@E=1,S=1@@@R=A,S=1260,V={0}:R=B,S=1250,V={1}:R=C,S=1005,V={2}:R=D,S=1007,V={3}:R=E,S=1018,V={4}:R=F,S=1251,V=HOMME:R=A,S=1,V=&lt;&gt;0:",$B$3,$D$3,$F$3,$H$3,$J$2)</f>
        <v/>
      </c>
      <c r="H57" s="52"/>
      <c r="I57" s="52"/>
      <c r="J57" s="55"/>
    </row>
    <row r="58" spans="1:10" ht="24.95" customHeight="1" x14ac:dyDescent="0.25">
      <c r="A58" s="56"/>
      <c r="B58" s="27"/>
      <c r="C58" s="27"/>
      <c r="D58" s="57"/>
      <c r="G58" s="56"/>
      <c r="H58" s="27"/>
      <c r="I58" s="27"/>
      <c r="J58" s="57"/>
    </row>
    <row r="59" spans="1:10" ht="24.95" customHeight="1" x14ac:dyDescent="0.25">
      <c r="A59" s="56"/>
      <c r="B59" s="27"/>
      <c r="C59" s="27"/>
      <c r="D59" s="57"/>
      <c r="G59" s="56"/>
      <c r="H59" s="27"/>
      <c r="I59" s="27"/>
      <c r="J59" s="57"/>
    </row>
    <row r="60" spans="1:10" ht="24.95" customHeight="1" x14ac:dyDescent="0.25">
      <c r="A60" s="56"/>
      <c r="B60" s="27"/>
      <c r="C60" s="27"/>
      <c r="D60" s="57"/>
      <c r="G60" s="56"/>
      <c r="H60" s="27"/>
      <c r="I60" s="27"/>
      <c r="J60" s="57"/>
    </row>
    <row r="61" spans="1:10" ht="24.95" customHeight="1" x14ac:dyDescent="0.25">
      <c r="A61" s="56"/>
      <c r="B61" s="27"/>
      <c r="C61" s="27"/>
      <c r="D61" s="57"/>
      <c r="G61" s="56"/>
      <c r="H61" s="27"/>
      <c r="I61" s="27"/>
      <c r="J61" s="57"/>
    </row>
    <row r="62" spans="1:10" ht="24.95" customHeight="1" x14ac:dyDescent="0.25">
      <c r="A62" s="56"/>
      <c r="B62" s="27"/>
      <c r="C62" s="27"/>
      <c r="D62" s="57"/>
      <c r="G62" s="56"/>
      <c r="H62" s="27"/>
      <c r="I62" s="27"/>
      <c r="J62" s="57"/>
    </row>
    <row r="63" spans="1:10" ht="24.95" customHeight="1" x14ac:dyDescent="0.25">
      <c r="A63" s="56"/>
      <c r="B63" s="27"/>
      <c r="C63" s="27"/>
      <c r="D63" s="57"/>
      <c r="G63" s="56"/>
      <c r="H63" s="27"/>
      <c r="I63" s="27"/>
      <c r="J63" s="57"/>
    </row>
    <row r="64" spans="1:10" ht="24.95" customHeight="1" x14ac:dyDescent="0.25">
      <c r="A64" s="56"/>
      <c r="B64" s="27"/>
      <c r="C64" s="27"/>
      <c r="D64" s="57"/>
      <c r="G64" s="56"/>
      <c r="H64" s="27"/>
      <c r="I64" s="27"/>
      <c r="J64" s="57"/>
    </row>
    <row r="65" spans="1:10" ht="24.95" customHeight="1" x14ac:dyDescent="0.25">
      <c r="A65" s="56"/>
      <c r="B65" s="27"/>
      <c r="C65" s="27"/>
      <c r="D65" s="57"/>
      <c r="G65" s="56"/>
      <c r="H65" s="27"/>
      <c r="I65" s="27"/>
      <c r="J65" s="57"/>
    </row>
    <row r="66" spans="1:10" ht="24.95" customHeight="1" x14ac:dyDescent="0.25">
      <c r="A66" s="56"/>
      <c r="B66" s="27"/>
      <c r="C66" s="27"/>
      <c r="D66" s="57"/>
      <c r="G66" s="56"/>
      <c r="H66" s="27"/>
      <c r="I66" s="27"/>
      <c r="J66" s="57"/>
    </row>
    <row r="67" spans="1:10" ht="24.95" customHeight="1" x14ac:dyDescent="0.25">
      <c r="A67" s="56"/>
      <c r="B67" s="27"/>
      <c r="C67" s="27"/>
      <c r="D67" s="57"/>
      <c r="G67" s="56"/>
      <c r="H67" s="27"/>
      <c r="I67" s="27"/>
      <c r="J67" s="57"/>
    </row>
    <row r="68" spans="1:10" ht="24.95" customHeight="1" x14ac:dyDescent="0.25">
      <c r="A68" s="56"/>
      <c r="B68" s="27"/>
      <c r="C68" s="27"/>
      <c r="D68" s="57"/>
      <c r="G68" s="58"/>
      <c r="H68" s="53"/>
      <c r="I68" s="53"/>
      <c r="J68" s="59"/>
    </row>
    <row r="69" spans="1:10" ht="12" customHeight="1" x14ac:dyDescent="0.25">
      <c r="A69" s="112" t="s">
        <v>25</v>
      </c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12" customHeight="1" x14ac:dyDescent="0.25">
      <c r="A70" s="112"/>
      <c r="B70" s="113"/>
      <c r="C70" s="113"/>
      <c r="D70" s="113"/>
      <c r="E70" s="113"/>
      <c r="F70" s="113"/>
      <c r="G70" s="113"/>
      <c r="H70" s="113"/>
      <c r="I70" s="113"/>
      <c r="J70" s="114"/>
    </row>
    <row r="71" spans="1:10" ht="12" customHeight="1" x14ac:dyDescent="0.25">
      <c r="A71" s="112"/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x14ac:dyDescent="0.25">
      <c r="G72" s="27"/>
      <c r="H72" s="27"/>
    </row>
    <row r="73" spans="1:10" ht="24.95" customHeight="1" x14ac:dyDescent="0.25">
      <c r="A73" s="54" t="str">
        <f>_xll.Assistant.XL.RIK_AG("INF04_0_0_0_0_0_0_D=0x0;INF04@E=0,S=1097,G=0,T=1_1,P=-1@E=1,S=1@E=0,S=1251,G=0,T=0_0,P=-1@@R=A,S=1260,V={0}:R=B,S=1250,V={1}:R=C,S=1005,V={2}:R=D,S=1007,V={3}:R=E,S=1018,V={4}:R=F,S=1,V=&lt;&gt;0:",$B$3,$D$3,$F$3,$H$3,$J$2)</f>
        <v/>
      </c>
      <c r="B73" s="52"/>
      <c r="C73" s="52"/>
      <c r="D73" s="52"/>
      <c r="E73" s="52"/>
      <c r="F73" s="52"/>
      <c r="G73" s="52"/>
      <c r="H73" s="52"/>
      <c r="I73" s="52"/>
      <c r="J73" s="55"/>
    </row>
    <row r="74" spans="1:10" ht="24.95" customHeight="1" x14ac:dyDescent="0.25">
      <c r="A74" s="56"/>
      <c r="B74" s="27"/>
      <c r="C74" s="27"/>
      <c r="D74" s="27"/>
      <c r="G74" s="27"/>
      <c r="H74" s="27"/>
      <c r="I74" s="27"/>
      <c r="J74" s="57"/>
    </row>
    <row r="75" spans="1:10" ht="24.95" customHeight="1" x14ac:dyDescent="0.25">
      <c r="A75" s="56"/>
      <c r="B75" s="27"/>
      <c r="C75" s="27"/>
      <c r="D75" s="27"/>
      <c r="G75" s="27"/>
      <c r="H75" s="27"/>
      <c r="I75" s="27"/>
      <c r="J75" s="57"/>
    </row>
    <row r="76" spans="1:10" ht="24.95" customHeight="1" x14ac:dyDescent="0.25">
      <c r="A76" s="56"/>
      <c r="B76" s="27"/>
      <c r="C76" s="27"/>
      <c r="D76" s="27"/>
      <c r="G76" s="27"/>
      <c r="H76" s="27"/>
      <c r="I76" s="27"/>
      <c r="J76" s="57"/>
    </row>
    <row r="77" spans="1:10" ht="24.95" customHeight="1" x14ac:dyDescent="0.25">
      <c r="A77" s="56"/>
      <c r="B77" s="27"/>
      <c r="C77" s="27"/>
      <c r="D77" s="27"/>
      <c r="G77" s="27"/>
      <c r="H77" s="27"/>
      <c r="I77" s="27"/>
      <c r="J77" s="57"/>
    </row>
    <row r="78" spans="1:10" ht="24.95" customHeight="1" x14ac:dyDescent="0.25">
      <c r="A78" s="56"/>
      <c r="B78" s="27"/>
      <c r="C78" s="27"/>
      <c r="D78" s="27"/>
      <c r="G78" s="27"/>
      <c r="H78" s="27"/>
      <c r="I78" s="27"/>
      <c r="J78" s="57"/>
    </row>
    <row r="79" spans="1:10" ht="24.95" customHeight="1" x14ac:dyDescent="0.25">
      <c r="A79" s="56"/>
      <c r="B79" s="27"/>
      <c r="C79" s="27"/>
      <c r="D79" s="27"/>
      <c r="G79" s="27"/>
      <c r="H79" s="27"/>
      <c r="I79" s="27"/>
      <c r="J79" s="57"/>
    </row>
    <row r="80" spans="1:10" ht="24.95" customHeight="1" x14ac:dyDescent="0.25">
      <c r="A80" s="56"/>
      <c r="B80" s="27"/>
      <c r="C80" s="27"/>
      <c r="D80" s="27"/>
      <c r="G80" s="27"/>
      <c r="H80" s="27"/>
      <c r="I80" s="27"/>
      <c r="J80" s="57"/>
    </row>
    <row r="81" spans="1:10" ht="24.95" customHeight="1" x14ac:dyDescent="0.25">
      <c r="A81" s="56"/>
      <c r="B81" s="27"/>
      <c r="C81" s="27"/>
      <c r="D81" s="27"/>
      <c r="G81" s="27"/>
      <c r="H81" s="27"/>
      <c r="I81" s="27"/>
      <c r="J81" s="57"/>
    </row>
    <row r="82" spans="1:10" ht="24.95" customHeight="1" x14ac:dyDescent="0.25">
      <c r="A82" s="56"/>
      <c r="B82" s="27"/>
      <c r="C82" s="27"/>
      <c r="D82" s="27"/>
      <c r="G82" s="27"/>
      <c r="H82" s="27"/>
      <c r="I82" s="27"/>
      <c r="J82" s="57"/>
    </row>
    <row r="83" spans="1:10" ht="24.95" customHeight="1" x14ac:dyDescent="0.25">
      <c r="A83" s="56"/>
      <c r="B83" s="27"/>
      <c r="C83" s="27"/>
      <c r="D83" s="27"/>
      <c r="G83" s="27"/>
      <c r="H83" s="27"/>
      <c r="I83" s="27"/>
      <c r="J83" s="57"/>
    </row>
    <row r="84" spans="1:10" ht="24.95" customHeight="1" x14ac:dyDescent="0.25">
      <c r="A84" s="58"/>
      <c r="B84" s="53"/>
      <c r="C84" s="53"/>
      <c r="D84" s="53"/>
      <c r="G84" s="53"/>
      <c r="H84" s="53"/>
      <c r="I84" s="53"/>
      <c r="J84" s="59"/>
    </row>
    <row r="85" spans="1:10" ht="15" customHeight="1" x14ac:dyDescent="0.25">
      <c r="A85" s="115" t="s">
        <v>26</v>
      </c>
      <c r="B85" s="113"/>
      <c r="C85" s="113"/>
      <c r="D85" s="113"/>
      <c r="E85" s="113"/>
      <c r="F85" s="113"/>
      <c r="G85" s="113"/>
      <c r="H85" s="113"/>
      <c r="I85" s="113"/>
      <c r="J85" s="113"/>
    </row>
    <row r="86" spans="1:10" ht="15" customHeight="1" x14ac:dyDescent="0.25">
      <c r="A86" s="115"/>
      <c r="B86" s="113"/>
      <c r="C86" s="113"/>
      <c r="D86" s="113"/>
      <c r="E86" s="113"/>
      <c r="F86" s="113"/>
      <c r="G86" s="113"/>
      <c r="H86" s="113"/>
      <c r="I86" s="113"/>
      <c r="J86" s="113"/>
    </row>
    <row r="87" spans="1:10" ht="15" customHeight="1" x14ac:dyDescent="0.25">
      <c r="A87" s="115"/>
      <c r="B87" s="113"/>
      <c r="C87" s="113"/>
      <c r="D87" s="113"/>
      <c r="E87" s="113"/>
      <c r="F87" s="113"/>
      <c r="G87" s="113"/>
      <c r="H87" s="113"/>
      <c r="I87" s="113"/>
      <c r="J87" s="113"/>
    </row>
  </sheetData>
  <mergeCells count="15">
    <mergeCell ref="A1:H1"/>
    <mergeCell ref="A5:A7"/>
    <mergeCell ref="C5:C9"/>
    <mergeCell ref="D5:D7"/>
    <mergeCell ref="G5:G7"/>
    <mergeCell ref="A69:J71"/>
    <mergeCell ref="A85:J87"/>
    <mergeCell ref="J5:J7"/>
    <mergeCell ref="A10:D12"/>
    <mergeCell ref="G10:J12"/>
    <mergeCell ref="A26:J28"/>
    <mergeCell ref="A35:J37"/>
    <mergeCell ref="A53:D55"/>
    <mergeCell ref="G53:J55"/>
    <mergeCell ref="I5:I9"/>
  </mergeCells>
  <pageMargins left="0.7" right="0.7" top="0.75" bottom="0.75" header="0.3" footer="0.3"/>
  <pageSetup paperSize="9" scale="3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41"/>
  <sheetViews>
    <sheetView showGridLines="0" zoomScaleNormal="100" workbookViewId="0">
      <pane ySplit="3" topLeftCell="A4" activePane="bottomLeft" state="frozen"/>
      <selection pane="bottomLeft" activeCell="C50" activeCellId="1" sqref="B47:C49 C50"/>
    </sheetView>
  </sheetViews>
  <sheetFormatPr baseColWidth="10" defaultColWidth="11.42578125" defaultRowHeight="15" x14ac:dyDescent="0.25"/>
  <cols>
    <col min="1" max="10" width="21.140625" customWidth="1"/>
    <col min="11" max="11" width="21" customWidth="1"/>
    <col min="12" max="14" width="21.28515625" customWidth="1"/>
  </cols>
  <sheetData>
    <row r="1" spans="1:23" ht="33" x14ac:dyDescent="0.25">
      <c r="A1" s="188" t="str">
        <f>"EVOLUTION EFFECTIFS AU "&amp;TEXT(K3,"JJ/MM/AAAA")</f>
        <v>EVOLUTION EFFECTIFS AU 31/05/2019</v>
      </c>
      <c r="B1" s="188"/>
      <c r="C1" s="188"/>
      <c r="D1" s="188"/>
      <c r="E1" s="188"/>
      <c r="F1" s="188"/>
      <c r="G1" s="188"/>
      <c r="H1" s="188"/>
      <c r="I1" s="188"/>
      <c r="J1" s="188"/>
      <c r="K1" s="22"/>
      <c r="L1" s="23"/>
      <c r="M1" s="23"/>
      <c r="N1" s="23"/>
      <c r="P1" s="23"/>
      <c r="R1" s="23"/>
      <c r="S1" s="23"/>
      <c r="T1" s="23"/>
      <c r="U1" s="23"/>
      <c r="V1" s="23"/>
      <c r="W1" s="23"/>
    </row>
    <row r="2" spans="1:23" ht="17.25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24" t="s">
        <v>9</v>
      </c>
      <c r="L2" s="24" t="s">
        <v>27</v>
      </c>
      <c r="M2" s="24" t="s">
        <v>28</v>
      </c>
      <c r="N2" s="79" t="s">
        <v>29</v>
      </c>
      <c r="O2" s="28"/>
      <c r="P2" s="23"/>
      <c r="R2" s="23"/>
      <c r="S2" s="23"/>
      <c r="T2" s="23"/>
      <c r="U2" s="23"/>
      <c r="V2" s="23"/>
      <c r="W2" s="23"/>
    </row>
    <row r="3" spans="1:23" ht="17.25" x14ac:dyDescent="0.25">
      <c r="A3" s="68" t="s">
        <v>62</v>
      </c>
      <c r="B3" s="69" t="str">
        <f>Accueil!D47</f>
        <v>Jeu d'Essai</v>
      </c>
      <c r="C3" s="68" t="s">
        <v>13</v>
      </c>
      <c r="D3" s="70" t="str">
        <f>Accueil!D48</f>
        <v>*</v>
      </c>
      <c r="E3" s="68" t="s">
        <v>14</v>
      </c>
      <c r="F3" s="70" t="str">
        <f>Accueil!D49</f>
        <v>*</v>
      </c>
      <c r="G3" s="68" t="s">
        <v>15</v>
      </c>
      <c r="H3" s="25" t="str">
        <f>Accueil!D50</f>
        <v>*</v>
      </c>
      <c r="I3" s="68" t="s">
        <v>16</v>
      </c>
      <c r="J3" s="25" t="str">
        <f>Accueil!D51</f>
        <v>*</v>
      </c>
      <c r="K3" s="26" t="str">
        <f>Accueil!D52</f>
        <v>31/05/2019</v>
      </c>
      <c r="L3" s="26" t="str">
        <f>(YEAR($K$3)-2)*100+1&amp;".."&amp;TEXT(EDATE($K$3,-24),"AAAAMM")</f>
        <v>201701..201705</v>
      </c>
      <c r="M3" s="26" t="str">
        <f>(YEAR($K$3)-1)*100+1&amp;".."&amp;TEXT(EDATE($K$3,-12),"AAAAMM")</f>
        <v>201801..201805</v>
      </c>
      <c r="N3" s="80" t="str">
        <f>YEAR($K$3)*100+1&amp;".."&amp;TEXT(EDATE($K$3,0),"AAAAMM")</f>
        <v>201901..201905</v>
      </c>
      <c r="P3" s="23"/>
      <c r="R3" s="23"/>
      <c r="S3" s="23"/>
      <c r="T3" s="23"/>
      <c r="U3" s="23"/>
      <c r="V3" s="23"/>
      <c r="W3" s="23"/>
    </row>
    <row r="4" spans="1:23" ht="17.25" x14ac:dyDescent="0.25">
      <c r="A4" s="27"/>
      <c r="B4" s="27"/>
      <c r="C4" s="28"/>
      <c r="E4" s="27"/>
      <c r="F4" s="27"/>
      <c r="G4" s="23"/>
      <c r="H4" s="23"/>
      <c r="I4" s="23"/>
      <c r="J4" s="9"/>
      <c r="K4" s="10"/>
      <c r="L4" s="26" t="str">
        <f>TEXT(EDATE($K$3,-24),"JJ/MM/AAAA")</f>
        <v>31/05/2017</v>
      </c>
      <c r="M4" s="26" t="str">
        <f>TEXT(EDATE($K$3,-12),"JJ/MM/AAAA")</f>
        <v>31/05/2018</v>
      </c>
      <c r="N4" s="80" t="str">
        <f>TEXT(EDATE($K$3,0),"JJ/MM/AAAA")</f>
        <v>31/05/2019</v>
      </c>
      <c r="P4" s="23"/>
      <c r="R4" s="23"/>
      <c r="S4" s="23"/>
      <c r="T4" s="23"/>
      <c r="U4" s="23"/>
      <c r="V4" s="23"/>
      <c r="W4" s="23"/>
    </row>
    <row r="5" spans="1:23" ht="15" customHeight="1" x14ac:dyDescent="0.25">
      <c r="A5" s="150" t="s">
        <v>30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  <c r="L5" s="23"/>
      <c r="M5" s="23"/>
      <c r="N5" s="23"/>
      <c r="P5" s="23"/>
      <c r="R5" s="23"/>
      <c r="S5" s="23"/>
      <c r="T5" s="23"/>
      <c r="U5" s="23"/>
      <c r="V5" s="23"/>
      <c r="W5" s="23"/>
    </row>
    <row r="6" spans="1:23" ht="15" customHeight="1" x14ac:dyDescent="0.25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2"/>
      <c r="L6" s="23"/>
      <c r="M6" s="23"/>
      <c r="N6" s="23"/>
      <c r="P6" s="23"/>
      <c r="R6" s="23"/>
      <c r="S6" s="23"/>
      <c r="T6" s="23"/>
      <c r="U6" s="23"/>
      <c r="V6" s="23"/>
      <c r="W6" s="23"/>
    </row>
    <row r="7" spans="1:23" ht="15" customHeight="1" x14ac:dyDescent="0.25">
      <c r="A7" s="29" t="str">
        <f>_xll.Assistant.XL.RIK_AG("INF04_0_0_0_0_0_0_D=0x0;INF04@E=0,S=1097,G=0,T=0_1,P=-1@E=1,S=1@@@R=A,S=1260,V={0}:R=B,S=1018,V={1}:R=C,S=1250,V={2}:R=D,S=1005,V={3}:R=E,S=1007,V={4}:R=F,S=1081,V={5}:",$B$3,$L$4,$D$3,$F$3,$H$3,$J$3)</f>
        <v/>
      </c>
      <c r="B7" s="30"/>
      <c r="C7" s="31"/>
      <c r="D7" s="32"/>
      <c r="E7" s="33" t="str">
        <f>_xll.Assistant.XL.RIK_AG("INF04_0_0_0_0_0_0_D=0x0;INF04@E=0,S=1097,G=0,T=0_1,P=-1@E=1,S=1@@@R=A,S=1260,V={0}:R=B,S=1018,V={1}:R=C,S=1250,V={2}:R=D,S=1005,V={3}:R=E,S=1007,V={4}:R=F,S=1081,V={5}:",$B$3,$M$4,$D$3,$F$3,$H$3,$J$3)</f>
        <v/>
      </c>
      <c r="F7" s="27"/>
      <c r="G7" s="34"/>
      <c r="H7" s="28"/>
      <c r="I7" s="35" t="str">
        <f>_xll.Assistant.XL.RIK_AG("INF04_0_0_0_0_0_0_D=0x0;INF04@E=0,S=1097,G=0,T=0_1,P=-1@E=1,S=1@@@R=A,S=1260,V={0}:R=B,S=1018,V={1}:R=C,S=1250,V={2}:R=D,S=1005,V={3}:R=E,S=1007,V={4}:R=F,S=1081,V={5}:",$B$3,$N$4,$D$3,$F$3,$H$3,$J$3)</f>
        <v/>
      </c>
      <c r="J7" s="27"/>
      <c r="K7" s="3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" customHeight="1" x14ac:dyDescent="0.25">
      <c r="A8" s="33"/>
      <c r="B8" s="27"/>
      <c r="C8" s="34"/>
      <c r="D8" s="37"/>
      <c r="E8" s="33"/>
      <c r="F8" s="27"/>
      <c r="G8" s="34"/>
      <c r="H8" s="28"/>
      <c r="I8" s="35"/>
      <c r="J8" s="27"/>
      <c r="K8" s="36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5" customHeight="1" x14ac:dyDescent="0.25">
      <c r="A9" s="33"/>
      <c r="B9" s="27"/>
      <c r="C9" s="34"/>
      <c r="D9" s="37"/>
      <c r="E9" s="33"/>
      <c r="F9" s="27"/>
      <c r="G9" s="34"/>
      <c r="H9" s="28"/>
      <c r="I9" s="35"/>
      <c r="J9" s="27"/>
      <c r="K9" s="3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5" customHeight="1" x14ac:dyDescent="0.25">
      <c r="A10" s="33"/>
      <c r="B10" s="27"/>
      <c r="C10" s="34"/>
      <c r="D10" s="37"/>
      <c r="E10" s="33"/>
      <c r="F10" s="27"/>
      <c r="G10" s="34"/>
      <c r="H10" s="28"/>
      <c r="I10" s="35"/>
      <c r="J10" s="27"/>
      <c r="K10" s="36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5" customHeight="1" x14ac:dyDescent="0.25">
      <c r="A11" s="33"/>
      <c r="B11" s="27"/>
      <c r="C11" s="34"/>
      <c r="D11" s="37"/>
      <c r="E11" s="33"/>
      <c r="F11" s="27"/>
      <c r="G11" s="34"/>
      <c r="H11" s="28"/>
      <c r="I11" s="35"/>
      <c r="J11" s="27"/>
      <c r="K11" s="3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5" customHeight="1" x14ac:dyDescent="0.25">
      <c r="A12" s="33"/>
      <c r="B12" s="27"/>
      <c r="C12" s="34"/>
      <c r="D12" s="37"/>
      <c r="E12" s="33"/>
      <c r="F12" s="27"/>
      <c r="G12" s="34"/>
      <c r="H12" s="28"/>
      <c r="I12" s="35"/>
      <c r="J12" s="27"/>
      <c r="K12" s="3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5" customHeight="1" x14ac:dyDescent="0.25">
      <c r="A13" s="33"/>
      <c r="B13" s="27"/>
      <c r="C13" s="34"/>
      <c r="D13" s="37"/>
      <c r="E13" s="33"/>
      <c r="F13" s="27"/>
      <c r="G13" s="34"/>
      <c r="H13" s="28"/>
      <c r="I13" s="35"/>
      <c r="J13" s="27"/>
      <c r="K13" s="36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5" customHeight="1" x14ac:dyDescent="0.25">
      <c r="A14" s="33"/>
      <c r="B14" s="27"/>
      <c r="C14" s="34"/>
      <c r="D14" s="37"/>
      <c r="E14" s="33"/>
      <c r="F14" s="27"/>
      <c r="G14" s="34"/>
      <c r="H14" s="28"/>
      <c r="I14" s="35"/>
      <c r="J14" s="27"/>
      <c r="K14" s="36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5" customHeight="1" x14ac:dyDescent="0.25">
      <c r="A15" s="33"/>
      <c r="B15" s="27"/>
      <c r="C15" s="34"/>
      <c r="D15" s="37"/>
      <c r="E15" s="33"/>
      <c r="F15" s="27"/>
      <c r="G15" s="34"/>
      <c r="H15" s="28"/>
      <c r="I15" s="35"/>
      <c r="J15" s="27"/>
      <c r="K15" s="36"/>
      <c r="L15" s="23"/>
      <c r="M15" s="23"/>
      <c r="N15" s="23"/>
      <c r="O15" s="23"/>
      <c r="R15" s="23"/>
      <c r="S15" s="23"/>
      <c r="T15" s="23"/>
      <c r="U15" s="23"/>
      <c r="V15" s="23"/>
      <c r="W15" s="23"/>
    </row>
    <row r="16" spans="1:23" ht="15" customHeight="1" x14ac:dyDescent="0.25">
      <c r="A16" s="33"/>
      <c r="B16" s="27"/>
      <c r="C16" s="34"/>
      <c r="D16" s="37"/>
      <c r="E16" s="33"/>
      <c r="F16" s="27"/>
      <c r="G16" s="34"/>
      <c r="H16" s="28"/>
      <c r="I16" s="35"/>
      <c r="J16" s="27"/>
      <c r="K16" s="36"/>
      <c r="L16" s="23"/>
      <c r="M16" s="23"/>
      <c r="N16" s="23"/>
      <c r="O16" s="23"/>
      <c r="R16" s="23"/>
      <c r="S16" s="23"/>
      <c r="T16" s="23"/>
      <c r="U16" s="23"/>
      <c r="V16" s="23"/>
      <c r="W16" s="23"/>
    </row>
    <row r="17" spans="1:23" ht="15" customHeight="1" x14ac:dyDescent="0.25">
      <c r="A17" s="33"/>
      <c r="B17" s="27"/>
      <c r="C17" s="34"/>
      <c r="D17" s="37"/>
      <c r="E17" s="33"/>
      <c r="F17" s="27"/>
      <c r="G17" s="34"/>
      <c r="H17" s="28"/>
      <c r="I17" s="35"/>
      <c r="J17" s="27"/>
      <c r="K17" s="36"/>
      <c r="L17" s="27"/>
      <c r="M17" s="23"/>
      <c r="N17" s="23"/>
      <c r="O17" s="23"/>
      <c r="R17" s="23"/>
      <c r="S17" s="23"/>
      <c r="T17" s="23"/>
      <c r="U17" s="23"/>
      <c r="V17" s="23"/>
      <c r="W17" s="23"/>
    </row>
    <row r="18" spans="1:23" ht="15" customHeight="1" x14ac:dyDescent="0.25">
      <c r="A18" s="33"/>
      <c r="B18" s="27"/>
      <c r="C18" s="34"/>
      <c r="D18" s="37"/>
      <c r="E18" s="33"/>
      <c r="F18" s="27"/>
      <c r="G18" s="34"/>
      <c r="H18" s="28"/>
      <c r="I18" s="35"/>
      <c r="J18" s="27"/>
      <c r="K18" s="36"/>
      <c r="L18" s="23"/>
      <c r="M18" s="23"/>
      <c r="N18" s="23"/>
      <c r="O18" s="23"/>
      <c r="R18" s="23"/>
      <c r="S18" s="23"/>
      <c r="T18" s="23"/>
      <c r="U18" s="23"/>
      <c r="V18" s="23"/>
      <c r="W18" s="23"/>
    </row>
    <row r="19" spans="1:23" ht="15" customHeight="1" x14ac:dyDescent="0.25">
      <c r="A19" s="33"/>
      <c r="B19" s="27"/>
      <c r="C19" s="34"/>
      <c r="D19" s="37"/>
      <c r="E19" s="33"/>
      <c r="F19" s="27"/>
      <c r="G19" s="34"/>
      <c r="H19" s="28"/>
      <c r="I19" s="35"/>
      <c r="J19" s="27"/>
      <c r="K19" s="36"/>
      <c r="L19" s="23"/>
      <c r="M19" s="23"/>
      <c r="N19" s="23"/>
      <c r="O19" s="23"/>
      <c r="R19" s="23"/>
      <c r="S19" s="23"/>
      <c r="T19" s="23"/>
      <c r="U19" s="23"/>
      <c r="V19" s="23"/>
      <c r="W19" s="23"/>
    </row>
    <row r="20" spans="1:23" ht="15" customHeight="1" x14ac:dyDescent="0.25">
      <c r="A20" s="33"/>
      <c r="B20" s="27"/>
      <c r="C20" s="34"/>
      <c r="D20" s="37"/>
      <c r="E20" s="33"/>
      <c r="F20" s="27"/>
      <c r="G20" s="34"/>
      <c r="H20" s="28"/>
      <c r="I20" s="35"/>
      <c r="J20" s="27"/>
      <c r="K20" s="36"/>
      <c r="L20" s="23"/>
      <c r="M20" s="23"/>
      <c r="N20" s="23"/>
      <c r="O20" s="23"/>
      <c r="R20" s="23"/>
      <c r="S20" s="23"/>
      <c r="T20" s="23"/>
      <c r="U20" s="23"/>
      <c r="V20" s="23"/>
      <c r="W20" s="23"/>
    </row>
    <row r="21" spans="1:23" ht="15" customHeight="1" x14ac:dyDescent="0.25">
      <c r="A21" s="33"/>
      <c r="B21" s="27"/>
      <c r="C21" s="34"/>
      <c r="D21" s="37"/>
      <c r="E21" s="33"/>
      <c r="F21" s="27"/>
      <c r="G21" s="34"/>
      <c r="H21" s="28"/>
      <c r="I21" s="35"/>
      <c r="J21" s="27"/>
      <c r="K21" s="36"/>
      <c r="L21" s="23"/>
      <c r="M21" s="23"/>
      <c r="N21" s="23"/>
      <c r="O21" s="23"/>
      <c r="R21" s="23"/>
      <c r="S21" s="23"/>
      <c r="T21" s="23"/>
      <c r="U21" s="23"/>
      <c r="V21" s="23"/>
      <c r="W21" s="23"/>
    </row>
    <row r="22" spans="1:23" ht="15" customHeight="1" x14ac:dyDescent="0.25">
      <c r="A22" s="38"/>
      <c r="B22" s="27"/>
      <c r="C22" s="34"/>
      <c r="D22" s="39"/>
      <c r="E22" s="38"/>
      <c r="F22" s="27"/>
      <c r="G22" s="34"/>
      <c r="H22" s="28"/>
      <c r="I22" s="40"/>
      <c r="J22" s="27"/>
      <c r="K22" s="36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5" customHeight="1" x14ac:dyDescent="0.25">
      <c r="A23" s="41"/>
      <c r="B23" s="42"/>
      <c r="C23" s="43"/>
      <c r="D23" s="39"/>
      <c r="E23" s="41"/>
      <c r="F23" s="42"/>
      <c r="G23" s="43"/>
      <c r="H23" s="28"/>
      <c r="I23" s="40"/>
      <c r="J23" s="27"/>
      <c r="K23" s="36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9.9499999999999993" customHeight="1" x14ac:dyDescent="0.45">
      <c r="A24" s="153">
        <f>YEAR($K$3)-2</f>
        <v>2017</v>
      </c>
      <c r="B24" s="165">
        <f>_xll.Assistant.XL.RIK_AC("INF04__;INF04@E=1,S=1,G=0,T=0,P=0:@R=A,S=1260,V={0}:R=B,S=1018,V={1}:R=C,S=1250,V={2}:R=D,S=1005,V={3}:R=E,S=1007,V={4}:R=F,S=1081,V={5}:",$B$3,$L$4,$D$3,$F$3,$H$3,$J$3)</f>
        <v>32</v>
      </c>
      <c r="C24" s="166"/>
      <c r="D24" s="44"/>
      <c r="E24" s="153">
        <f>YEAR($K$3)-1</f>
        <v>2018</v>
      </c>
      <c r="F24" s="165">
        <f>_xll.Assistant.XL.RIK_AC("INF04__;INF04@E=1,S=1,G=0,T=0,P=0:@R=A,S=1260,V={0}:R=B,S=1018,V={1}:R=C,S=1250,V={2}:R=D,S=1005,V={3}:R=E,S=1007,V={4}:R=F,S=1081,V={5}:",$B$3,$M$4,$D$3,$F$3,$H$3,$J$3)</f>
        <v>36</v>
      </c>
      <c r="G24" s="166"/>
      <c r="H24" s="44"/>
      <c r="I24" s="186">
        <f>YEAR($K$3)</f>
        <v>2019</v>
      </c>
      <c r="J24" s="165">
        <f>_xll.Assistant.XL.RIK_AC("INF04__;INF04@E=1,S=1,G=0,T=0,P=0:@R=A,S=1260,V={0}:R=B,S=1018,V={1}:R=C,S=1250,V={2}:R=D,S=1005,V={3}:R=E,S=1007,V={4}:R=F,S=1081,V={5}:",$B$3,$N$4,$D$3,$F$3,$H$3,$J$3)</f>
        <v>41</v>
      </c>
      <c r="K24" s="166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9.9499999999999993" customHeight="1" x14ac:dyDescent="0.45">
      <c r="A25" s="154"/>
      <c r="B25" s="167"/>
      <c r="C25" s="168"/>
      <c r="D25" s="44"/>
      <c r="E25" s="154"/>
      <c r="F25" s="167"/>
      <c r="G25" s="168"/>
      <c r="H25" s="44"/>
      <c r="I25" s="177"/>
      <c r="J25" s="167"/>
      <c r="K25" s="168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9.9499999999999993" customHeight="1" x14ac:dyDescent="0.45">
      <c r="A26" s="155"/>
      <c r="B26" s="169"/>
      <c r="C26" s="170"/>
      <c r="D26" s="44"/>
      <c r="E26" s="155"/>
      <c r="F26" s="169"/>
      <c r="G26" s="170"/>
      <c r="H26" s="44"/>
      <c r="I26" s="187"/>
      <c r="J26" s="169"/>
      <c r="K26" s="17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9.9499999999999993" customHeight="1" x14ac:dyDescent="0.25"/>
    <row r="28" spans="1:23" x14ac:dyDescent="0.25">
      <c r="A28" s="150" t="s">
        <v>31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/>
    </row>
    <row r="29" spans="1:23" x14ac:dyDescent="0.25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2"/>
    </row>
    <row r="30" spans="1:23" ht="15" customHeight="1" x14ac:dyDescent="0.25">
      <c r="A30" s="29" t="str">
        <f>_xll.Assistant.XL.RIK_AG("INF04_0_0_0_0_0_0_D=0x0;INF04@E=0,S=1255,G=0,T=0_0,P=-1@E=1,S=1@@@R=A,S=1260,V={0}:R=B,S=1018,V={1}:R=C,S=1250,V={2}:R=D,S=1005,V={3}:R=E,S=1007,V={4}:R=F,S=1081,V={5}:",$B$3,$L$4,$D$3,$F$3,$H$3,$J$3)</f>
        <v/>
      </c>
      <c r="B30" s="30"/>
      <c r="C30" s="31"/>
      <c r="D30" s="32"/>
      <c r="E30" s="29" t="str">
        <f>_xll.Assistant.XL.RIK_AG("INF04_0_0_0_0_0_0_D=0x0;INF04@E=0,S=1255,G=0,T=0_0,P=-1@E=1,S=1@@@R=A,S=1260,V={0}:R=B,S=1018,V={1}:R=C,S=1250,V={2}:R=D,S=1005,V={3}:R=E,S=1007,V={4}:R=F,S=1081,V={5}:",$B$3,$M$4,$D$3,$F$3,$H$3,$J$3)</f>
        <v/>
      </c>
      <c r="F30" s="27"/>
      <c r="G30" s="34"/>
      <c r="H30" s="28"/>
      <c r="I30" s="29" t="str">
        <f>_xll.Assistant.XL.RIK_AG("INF04_0_0_0_0_0_0_D=0x0;INF04@E=0,S=1255,G=0,T=0_0,P=-1@E=1,S=1@@@R=A,S=1260,V={0}:R=B,S=1018,V={1}:R=C,S=1250,V={2}:R=D,S=1005,V={3}:R=E,S=1007,V={4}:R=F,S=1081,V={5}:",$B$3,$N$4,$D$3,$F$3,$H$3,$J$3)</f>
        <v/>
      </c>
      <c r="J30" s="27"/>
      <c r="K30" s="36"/>
    </row>
    <row r="31" spans="1:23" ht="15" customHeight="1" x14ac:dyDescent="0.25">
      <c r="A31" s="33"/>
      <c r="B31" s="27"/>
      <c r="C31" s="34"/>
      <c r="D31" s="37"/>
      <c r="E31" s="33"/>
      <c r="F31" s="27"/>
      <c r="G31" s="34"/>
      <c r="H31" s="28"/>
      <c r="I31" s="35"/>
      <c r="J31" s="27"/>
      <c r="K31" s="36"/>
    </row>
    <row r="32" spans="1:23" ht="15" customHeight="1" x14ac:dyDescent="0.25">
      <c r="A32" s="33"/>
      <c r="B32" s="27"/>
      <c r="C32" s="34"/>
      <c r="D32" s="37"/>
      <c r="E32" s="33"/>
      <c r="F32" s="27"/>
      <c r="G32" s="34"/>
      <c r="H32" s="28"/>
      <c r="I32" s="35"/>
      <c r="J32" s="27"/>
      <c r="K32" s="36"/>
    </row>
    <row r="33" spans="1:11" ht="15" customHeight="1" x14ac:dyDescent="0.25">
      <c r="A33" s="33"/>
      <c r="B33" s="27"/>
      <c r="C33" s="34"/>
      <c r="D33" s="37"/>
      <c r="E33" s="33"/>
      <c r="F33" s="27"/>
      <c r="G33" s="34"/>
      <c r="H33" s="28"/>
      <c r="I33" s="35"/>
      <c r="J33" s="27"/>
      <c r="K33" s="36"/>
    </row>
    <row r="34" spans="1:11" ht="15" customHeight="1" x14ac:dyDescent="0.25">
      <c r="A34" s="33"/>
      <c r="B34" s="27"/>
      <c r="C34" s="34"/>
      <c r="D34" s="37"/>
      <c r="E34" s="33"/>
      <c r="F34" s="27"/>
      <c r="G34" s="34"/>
      <c r="H34" s="28"/>
      <c r="I34" s="35"/>
      <c r="J34" s="27"/>
      <c r="K34" s="36"/>
    </row>
    <row r="35" spans="1:11" ht="15" customHeight="1" x14ac:dyDescent="0.25">
      <c r="A35" s="33"/>
      <c r="B35" s="27"/>
      <c r="C35" s="34"/>
      <c r="D35" s="37"/>
      <c r="E35" s="33"/>
      <c r="F35" s="27"/>
      <c r="G35" s="34"/>
      <c r="H35" s="28"/>
      <c r="I35" s="35"/>
      <c r="J35" s="27"/>
      <c r="K35" s="36"/>
    </row>
    <row r="36" spans="1:11" ht="15" customHeight="1" x14ac:dyDescent="0.25">
      <c r="A36" s="33"/>
      <c r="B36" s="27"/>
      <c r="C36" s="34"/>
      <c r="D36" s="37"/>
      <c r="E36" s="33"/>
      <c r="F36" s="27"/>
      <c r="G36" s="34"/>
      <c r="H36" s="28"/>
      <c r="I36" s="35"/>
      <c r="J36" s="27"/>
      <c r="K36" s="36"/>
    </row>
    <row r="37" spans="1:11" ht="15" customHeight="1" x14ac:dyDescent="0.25">
      <c r="A37" s="33"/>
      <c r="B37" s="27"/>
      <c r="C37" s="34"/>
      <c r="D37" s="37"/>
      <c r="E37" s="33"/>
      <c r="F37" s="27"/>
      <c r="G37" s="34"/>
      <c r="H37" s="28"/>
      <c r="I37" s="35"/>
      <c r="J37" s="27"/>
      <c r="K37" s="36"/>
    </row>
    <row r="38" spans="1:11" ht="15" customHeight="1" x14ac:dyDescent="0.25">
      <c r="A38" s="33"/>
      <c r="B38" s="27"/>
      <c r="C38" s="34"/>
      <c r="D38" s="37"/>
      <c r="E38" s="33"/>
      <c r="F38" s="27"/>
      <c r="G38" s="34"/>
      <c r="H38" s="28"/>
      <c r="I38" s="35"/>
      <c r="J38" s="27"/>
      <c r="K38" s="36"/>
    </row>
    <row r="39" spans="1:11" ht="15" customHeight="1" x14ac:dyDescent="0.25">
      <c r="A39" s="33"/>
      <c r="B39" s="27"/>
      <c r="C39" s="34"/>
      <c r="D39" s="37"/>
      <c r="E39" s="33"/>
      <c r="F39" s="27"/>
      <c r="G39" s="34"/>
      <c r="H39" s="28"/>
      <c r="I39" s="35"/>
      <c r="J39" s="27"/>
      <c r="K39" s="36"/>
    </row>
    <row r="40" spans="1:11" ht="15" customHeight="1" x14ac:dyDescent="0.25">
      <c r="A40" s="33"/>
      <c r="B40" s="27"/>
      <c r="C40" s="34"/>
      <c r="D40" s="37"/>
      <c r="E40" s="33"/>
      <c r="F40" s="27"/>
      <c r="G40" s="34"/>
      <c r="H40" s="28"/>
      <c r="I40" s="35"/>
      <c r="J40" s="27"/>
      <c r="K40" s="36"/>
    </row>
    <row r="41" spans="1:11" ht="15" customHeight="1" x14ac:dyDescent="0.25">
      <c r="A41" s="33"/>
      <c r="B41" s="27"/>
      <c r="C41" s="34"/>
      <c r="D41" s="37"/>
      <c r="E41" s="33"/>
      <c r="F41" s="27"/>
      <c r="G41" s="34"/>
      <c r="H41" s="28"/>
      <c r="I41" s="35"/>
      <c r="J41" s="27"/>
      <c r="K41" s="36"/>
    </row>
    <row r="42" spans="1:11" ht="15" customHeight="1" x14ac:dyDescent="0.25">
      <c r="A42" s="33"/>
      <c r="B42" s="27"/>
      <c r="C42" s="34"/>
      <c r="D42" s="37"/>
      <c r="E42" s="33"/>
      <c r="F42" s="27"/>
      <c r="G42" s="34"/>
      <c r="H42" s="28"/>
      <c r="I42" s="35"/>
      <c r="J42" s="27"/>
      <c r="K42" s="36"/>
    </row>
    <row r="43" spans="1:11" ht="15" customHeight="1" x14ac:dyDescent="0.25">
      <c r="A43" s="33"/>
      <c r="B43" s="27"/>
      <c r="C43" s="34"/>
      <c r="D43" s="37"/>
      <c r="E43" s="33"/>
      <c r="F43" s="27"/>
      <c r="G43" s="34"/>
      <c r="H43" s="28"/>
      <c r="I43" s="35"/>
      <c r="J43" s="27"/>
      <c r="K43" s="36"/>
    </row>
    <row r="44" spans="1:11" ht="15" customHeight="1" x14ac:dyDescent="0.25">
      <c r="A44" s="33"/>
      <c r="B44" s="27"/>
      <c r="C44" s="34"/>
      <c r="D44" s="37"/>
      <c r="E44" s="33"/>
      <c r="F44" s="27"/>
      <c r="G44" s="34"/>
      <c r="H44" s="28"/>
      <c r="I44" s="35"/>
      <c r="J44" s="27"/>
      <c r="K44" s="36"/>
    </row>
    <row r="45" spans="1:11" ht="15" customHeight="1" x14ac:dyDescent="0.25">
      <c r="A45" s="38"/>
      <c r="B45" s="27"/>
      <c r="C45" s="34"/>
      <c r="D45" s="39"/>
      <c r="E45" s="38"/>
      <c r="F45" s="27"/>
      <c r="G45" s="34"/>
      <c r="H45" s="28"/>
      <c r="I45" s="40"/>
      <c r="J45" s="27"/>
      <c r="K45" s="36"/>
    </row>
    <row r="46" spans="1:11" ht="15" customHeight="1" x14ac:dyDescent="0.25">
      <c r="A46" s="41"/>
      <c r="B46" s="42"/>
      <c r="C46" s="43"/>
      <c r="D46" s="39"/>
      <c r="E46" s="41"/>
      <c r="F46" s="42"/>
      <c r="G46" s="43"/>
      <c r="H46" s="28"/>
      <c r="I46" s="40"/>
      <c r="J46" s="27"/>
      <c r="K46" s="36"/>
    </row>
    <row r="47" spans="1:11" ht="9.9499999999999993" customHeight="1" x14ac:dyDescent="0.45">
      <c r="A47" s="153">
        <f>YEAR($K$3)-2</f>
        <v>2017</v>
      </c>
      <c r="B47" s="180">
        <f>_xll.Assistant.XL.RIK_AC("INF04__;INF04@L=Age,E=3,G=0,T=0,P=0,F=[1253],Y=1:@R=A,S=1260,V={0}:R=B,S=1018,V={1}:R=C,S=1250,V={2}:R=D,S=1005,V={3}:R=E,S=1007,V={4}:R=F,S=1081,V={5}:",$B$3,$L$4,$D$3,$F$3,$H$3,$J$3)</f>
        <v>47</v>
      </c>
      <c r="C47" s="181"/>
      <c r="D47" s="44"/>
      <c r="E47" s="153">
        <f>YEAR($K$3)-1</f>
        <v>2018</v>
      </c>
      <c r="F47" s="180">
        <f>_xll.Assistant.XL.RIK_AC("INF04__;INF04@L=Age,E=3,G=0,T=0,P=0,F=[1253],Y=1:@R=A,S=1260,V={0}:R=B,S=1018,V={1}:R=C,S=1250,V={2}:R=D,S=1005,V={3}:R=E,S=1007,V={4}:R=F,S=1081,V={5}:",$B$3,$M$4,$D$3,$F$3,$H$3,$J$3)</f>
        <v>48</v>
      </c>
      <c r="G47" s="181"/>
      <c r="H47" s="44"/>
      <c r="I47" s="186">
        <f>YEAR($K$3)</f>
        <v>2019</v>
      </c>
      <c r="J47" s="180">
        <f>_xll.Assistant.XL.RIK_AC("INF04__;INF04@L=Age,E=3,G=0,T=0,P=0,F=[1253],Y=1:@R=A,S=1260,V={0}:R=B,S=1018,V={1}:R=C,S=1250,V={2}:R=D,S=1005,V={3}:R=E,S=1007,V={4}:R=F,S=1081,V={5}:",$B$3,$N$4,$D$3,$F$3,$H$3,$J$3)</f>
        <v>49</v>
      </c>
      <c r="K47" s="181"/>
    </row>
    <row r="48" spans="1:11" ht="9.9499999999999993" customHeight="1" x14ac:dyDescent="0.45">
      <c r="A48" s="154"/>
      <c r="B48" s="182"/>
      <c r="C48" s="183"/>
      <c r="D48" s="44"/>
      <c r="E48" s="154"/>
      <c r="F48" s="182"/>
      <c r="G48" s="183"/>
      <c r="H48" s="44"/>
      <c r="I48" s="177"/>
      <c r="J48" s="182"/>
      <c r="K48" s="183"/>
    </row>
    <row r="49" spans="1:11" ht="9.9499999999999993" customHeight="1" x14ac:dyDescent="0.45">
      <c r="A49" s="155"/>
      <c r="B49" s="184"/>
      <c r="C49" s="185"/>
      <c r="D49" s="44"/>
      <c r="E49" s="155"/>
      <c r="F49" s="184"/>
      <c r="G49" s="185"/>
      <c r="H49" s="44"/>
      <c r="I49" s="187"/>
      <c r="J49" s="184"/>
      <c r="K49" s="185"/>
    </row>
    <row r="50" spans="1:11" ht="9.9499999999999993" customHeight="1" x14ac:dyDescent="0.25"/>
    <row r="51" spans="1:11" x14ac:dyDescent="0.25">
      <c r="A51" s="150" t="s">
        <v>32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2"/>
    </row>
    <row r="52" spans="1:11" x14ac:dyDescent="0.25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2"/>
    </row>
    <row r="53" spans="1:11" ht="15" customHeight="1" x14ac:dyDescent="0.25">
      <c r="A53" s="29" t="str">
        <f>_xll.Assistant.XL.RIK_AG("INF04_0_0_0_0_0_0_D=0x0;INF04@E=0,S=1081,G=0,T=0_1,P=-1@E=1,S=1@@@R=A,S=1260,V={0}:R=B,S=1018,V={1}:R=C,S=1250,V={2}:R=D,S=1005,V={3}:R=E,S=1007,V={4}:R=F,S=1081,V={5}:",$B$3,$L$4,$D$3,$F$3,$H$3,$J$3)</f>
        <v/>
      </c>
      <c r="B53" s="30"/>
      <c r="C53" s="31"/>
      <c r="D53" s="32"/>
      <c r="E53" s="29" t="str">
        <f>_xll.Assistant.XL.RIK_AG("INF04_0_0_0_0_0_0_D=0x0;INF04@E=0,S=1081,G=0,T=0_1,P=-1@E=1,S=1@@@R=A,S=1260,V={0}:R=B,S=1018,V={1}:R=C,S=1250,V={2}:R=D,S=1005,V={3}:R=E,S=1007,V={4}:R=F,S=1081,V={5}:",$B$3,$M$4,$D$3,$F$3,$H$3,$J$3)</f>
        <v/>
      </c>
      <c r="F53" s="27"/>
      <c r="G53" s="34"/>
      <c r="H53" s="28"/>
      <c r="I53" s="29" t="str">
        <f>_xll.Assistant.XL.RIK_AG("INF04_0_0_0_0_0_0_D=0x0;INF04@E=0,S=1081,G=0,T=0_1,P=-1@E=1,S=1@@@R=A,S=1260,V={0}:R=B,S=1018,V={1}:R=C,S=1250,V={2}:R=D,S=1005,V={3}:R=E,S=1007,V={4}:R=F,S=1081,V={5}:",$B$3,$N$4,$D$3,$F$3,$H$3,$J$3)</f>
        <v/>
      </c>
      <c r="J53" s="27"/>
      <c r="K53" s="36"/>
    </row>
    <row r="54" spans="1:11" ht="15" customHeight="1" x14ac:dyDescent="0.25">
      <c r="A54" s="33"/>
      <c r="B54" s="27"/>
      <c r="C54" s="34"/>
      <c r="D54" s="37"/>
      <c r="E54" s="33"/>
      <c r="F54" s="27"/>
      <c r="G54" s="34"/>
      <c r="H54" s="28"/>
      <c r="I54" s="35"/>
      <c r="J54" s="27"/>
      <c r="K54" s="36"/>
    </row>
    <row r="55" spans="1:11" ht="15" customHeight="1" x14ac:dyDescent="0.25">
      <c r="A55" s="33"/>
      <c r="B55" s="27"/>
      <c r="C55" s="34"/>
      <c r="D55" s="37"/>
      <c r="E55" s="33"/>
      <c r="F55" s="27"/>
      <c r="G55" s="34"/>
      <c r="H55" s="28"/>
      <c r="I55" s="35"/>
      <c r="J55" s="27"/>
      <c r="K55" s="36"/>
    </row>
    <row r="56" spans="1:11" ht="15" customHeight="1" x14ac:dyDescent="0.25">
      <c r="A56" s="33"/>
      <c r="B56" s="27"/>
      <c r="C56" s="34"/>
      <c r="D56" s="37"/>
      <c r="E56" s="33"/>
      <c r="F56" s="27"/>
      <c r="G56" s="34"/>
      <c r="H56" s="28"/>
      <c r="I56" s="35"/>
      <c r="J56" s="27"/>
      <c r="K56" s="36"/>
    </row>
    <row r="57" spans="1:11" ht="15" customHeight="1" x14ac:dyDescent="0.25">
      <c r="A57" s="33"/>
      <c r="B57" s="27"/>
      <c r="C57" s="34"/>
      <c r="D57" s="37"/>
      <c r="E57" s="33"/>
      <c r="F57" s="27"/>
      <c r="G57" s="34"/>
      <c r="H57" s="28"/>
      <c r="I57" s="35"/>
      <c r="J57" s="27"/>
      <c r="K57" s="36"/>
    </row>
    <row r="58" spans="1:11" ht="15" customHeight="1" x14ac:dyDescent="0.25">
      <c r="A58" s="33"/>
      <c r="B58" s="27"/>
      <c r="C58" s="34"/>
      <c r="D58" s="37"/>
      <c r="E58" s="33"/>
      <c r="F58" s="27"/>
      <c r="G58" s="34"/>
      <c r="H58" s="28"/>
      <c r="I58" s="35"/>
      <c r="J58" s="27"/>
      <c r="K58" s="36"/>
    </row>
    <row r="59" spans="1:11" ht="15" customHeight="1" x14ac:dyDescent="0.25">
      <c r="A59" s="33"/>
      <c r="B59" s="27"/>
      <c r="C59" s="34"/>
      <c r="D59" s="37"/>
      <c r="E59" s="33"/>
      <c r="F59" s="27"/>
      <c r="G59" s="34"/>
      <c r="H59" s="28"/>
      <c r="I59" s="35"/>
      <c r="J59" s="27"/>
      <c r="K59" s="36"/>
    </row>
    <row r="60" spans="1:11" ht="15" customHeight="1" x14ac:dyDescent="0.25">
      <c r="A60" s="33"/>
      <c r="B60" s="27"/>
      <c r="C60" s="34"/>
      <c r="D60" s="37"/>
      <c r="E60" s="33"/>
      <c r="F60" s="27"/>
      <c r="G60" s="34"/>
      <c r="H60" s="28"/>
      <c r="I60" s="35"/>
      <c r="J60" s="27"/>
      <c r="K60" s="36"/>
    </row>
    <row r="61" spans="1:11" ht="15" customHeight="1" x14ac:dyDescent="0.25">
      <c r="A61" s="33"/>
      <c r="B61" s="27"/>
      <c r="C61" s="34"/>
      <c r="D61" s="37"/>
      <c r="E61" s="33"/>
      <c r="F61" s="27"/>
      <c r="G61" s="34"/>
      <c r="H61" s="28"/>
      <c r="I61" s="35"/>
      <c r="J61" s="27"/>
      <c r="K61" s="36"/>
    </row>
    <row r="62" spans="1:11" ht="15" customHeight="1" x14ac:dyDescent="0.25">
      <c r="A62" s="33"/>
      <c r="B62" s="27"/>
      <c r="C62" s="34"/>
      <c r="D62" s="37"/>
      <c r="E62" s="33"/>
      <c r="F62" s="27"/>
      <c r="G62" s="34"/>
      <c r="H62" s="28"/>
      <c r="I62" s="35"/>
      <c r="J62" s="27"/>
      <c r="K62" s="36"/>
    </row>
    <row r="63" spans="1:11" ht="15" customHeight="1" x14ac:dyDescent="0.25">
      <c r="A63" s="33"/>
      <c r="B63" s="27"/>
      <c r="C63" s="34"/>
      <c r="D63" s="37"/>
      <c r="E63" s="33"/>
      <c r="F63" s="27"/>
      <c r="G63" s="34"/>
      <c r="H63" s="28"/>
      <c r="I63" s="35"/>
      <c r="J63" s="27"/>
      <c r="K63" s="36"/>
    </row>
    <row r="64" spans="1:11" ht="15" customHeight="1" x14ac:dyDescent="0.25">
      <c r="A64" s="33"/>
      <c r="B64" s="27"/>
      <c r="C64" s="34"/>
      <c r="D64" s="37"/>
      <c r="E64" s="33"/>
      <c r="F64" s="27"/>
      <c r="G64" s="34"/>
      <c r="H64" s="28"/>
      <c r="I64" s="35"/>
      <c r="J64" s="27"/>
      <c r="K64" s="36"/>
    </row>
    <row r="65" spans="1:11" ht="15" customHeight="1" x14ac:dyDescent="0.25">
      <c r="A65" s="33"/>
      <c r="B65" s="27"/>
      <c r="C65" s="34"/>
      <c r="D65" s="37"/>
      <c r="E65" s="33"/>
      <c r="F65" s="27"/>
      <c r="G65" s="34"/>
      <c r="H65" s="28"/>
      <c r="I65" s="35"/>
      <c r="J65" s="27"/>
      <c r="K65" s="36"/>
    </row>
    <row r="66" spans="1:11" ht="15" customHeight="1" x14ac:dyDescent="0.25">
      <c r="A66" s="33"/>
      <c r="B66" s="27"/>
      <c r="C66" s="34"/>
      <c r="D66" s="37"/>
      <c r="E66" s="33"/>
      <c r="F66" s="27"/>
      <c r="G66" s="34"/>
      <c r="H66" s="28"/>
      <c r="I66" s="35"/>
      <c r="J66" s="27"/>
      <c r="K66" s="36"/>
    </row>
    <row r="67" spans="1:11" ht="15" customHeight="1" x14ac:dyDescent="0.25">
      <c r="A67" s="33"/>
      <c r="B67" s="27"/>
      <c r="C67" s="34"/>
      <c r="D67" s="37"/>
      <c r="E67" s="33"/>
      <c r="F67" s="27"/>
      <c r="G67" s="34"/>
      <c r="H67" s="28"/>
      <c r="I67" s="35"/>
      <c r="J67" s="27"/>
      <c r="K67" s="36"/>
    </row>
    <row r="68" spans="1:11" ht="15" customHeight="1" x14ac:dyDescent="0.25">
      <c r="A68" s="38"/>
      <c r="B68" s="27"/>
      <c r="C68" s="34"/>
      <c r="D68" s="39"/>
      <c r="E68" s="38"/>
      <c r="F68" s="27"/>
      <c r="G68" s="34"/>
      <c r="H68" s="28"/>
      <c r="I68" s="40"/>
      <c r="J68" s="27"/>
      <c r="K68" s="36"/>
    </row>
    <row r="69" spans="1:11" ht="15" customHeight="1" x14ac:dyDescent="0.25">
      <c r="A69" s="41"/>
      <c r="B69" s="42"/>
      <c r="C69" s="43"/>
      <c r="D69" s="39"/>
      <c r="E69" s="41"/>
      <c r="F69" s="42"/>
      <c r="G69" s="43"/>
      <c r="H69" s="28"/>
      <c r="I69" s="40"/>
      <c r="J69" s="27"/>
      <c r="K69" s="36"/>
    </row>
    <row r="70" spans="1:11" ht="9.9499999999999993" customHeight="1" x14ac:dyDescent="0.45">
      <c r="A70" s="153">
        <f>YEAR($K$3)-2</f>
        <v>2017</v>
      </c>
      <c r="B70" s="171"/>
      <c r="C70" s="172"/>
      <c r="D70" s="44"/>
      <c r="E70" s="153">
        <f>YEAR($K$3)-1</f>
        <v>2018</v>
      </c>
      <c r="F70" s="171"/>
      <c r="G70" s="172"/>
      <c r="H70" s="44"/>
      <c r="I70" s="177">
        <f>YEAR($K$3)</f>
        <v>2019</v>
      </c>
      <c r="J70" s="178"/>
      <c r="K70" s="179"/>
    </row>
    <row r="71" spans="1:11" ht="9.9499999999999993" customHeight="1" x14ac:dyDescent="0.45">
      <c r="A71" s="154"/>
      <c r="B71" s="173"/>
      <c r="C71" s="174"/>
      <c r="D71" s="44"/>
      <c r="E71" s="154"/>
      <c r="F71" s="173"/>
      <c r="G71" s="174"/>
      <c r="H71" s="44"/>
      <c r="I71" s="177"/>
      <c r="J71" s="178"/>
      <c r="K71" s="179"/>
    </row>
    <row r="72" spans="1:11" ht="9.9499999999999993" customHeight="1" x14ac:dyDescent="0.45">
      <c r="A72" s="155"/>
      <c r="B72" s="175"/>
      <c r="C72" s="176"/>
      <c r="D72" s="44"/>
      <c r="E72" s="155"/>
      <c r="F72" s="175"/>
      <c r="G72" s="176"/>
      <c r="H72" s="44"/>
      <c r="I72" s="177"/>
      <c r="J72" s="178"/>
      <c r="K72" s="179"/>
    </row>
    <row r="73" spans="1:11" ht="9.9499999999999993" customHeight="1" x14ac:dyDescent="0.25"/>
    <row r="74" spans="1:11" x14ac:dyDescent="0.25">
      <c r="A74" s="150" t="s">
        <v>33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2"/>
    </row>
    <row r="75" spans="1:11" x14ac:dyDescent="0.25">
      <c r="A75" s="150"/>
      <c r="B75" s="151"/>
      <c r="C75" s="151"/>
      <c r="D75" s="151"/>
      <c r="E75" s="151"/>
      <c r="F75" s="151"/>
      <c r="G75" s="151"/>
      <c r="H75" s="151"/>
      <c r="I75" s="151"/>
      <c r="J75" s="151"/>
      <c r="K75" s="152"/>
    </row>
    <row r="76" spans="1:11" ht="15" customHeight="1" x14ac:dyDescent="0.25">
      <c r="A76" s="29" t="str">
        <f>_xll.Assistant.XL.RIK_AG("INF04_0_0_0_0_0_0_D=0x0;INF04@E=0,S=1092,G=0,T=0_0,P=-1@E=1,S=2@@@R=A,S=1260,V={0}:R=B,S=1250,V={1}:R=C,S=1005,V={2}:R=D,S=1007,V={3}:R=E,S=1092,V={4}:R=A,S=1081,V={5}:",$B$3,$D$3,$F$3,$H$3,$L$3,$J$3)</f>
        <v/>
      </c>
      <c r="B76" s="30"/>
      <c r="C76" s="31"/>
      <c r="D76" s="32"/>
      <c r="E76" s="29" t="str">
        <f>_xll.Assistant.XL.RIK_AG("INF04_0_0_0_0_0_0_D=0x0;INF04@E=0,S=1092,G=0,T=0_0,P=-1@E=1,S=2@@@R=A,S=1260,V={0}:R=B,S=1250,V={1}:R=C,S=1005,V={2}:R=D,S=1007,V={3}:R=E,S=1092,V={4}:R=A,S=1081,V={5}:",$B$3,$D$3,$F$3,$H$3,$M$3,$J$3)</f>
        <v/>
      </c>
      <c r="F76" s="27"/>
      <c r="G76" s="34"/>
      <c r="H76" s="28"/>
      <c r="I76" s="29" t="str">
        <f>_xll.Assistant.XL.RIK_AG("INF04_0_0_0_0_0_0_D=0x0;INF04@E=0,S=1092,G=0,T=0_0,P=-1@E=1,S=2@@@R=A,S=1260,V={0}:R=B,S=1250,V={1}:R=C,S=1005,V={2}:R=D,S=1007,V={3}:R=E,S=1092,V={4}:R=F,S=1081,V={5}:",$B$3,$D$3,$F$3,$H$3,$N$3,$J$3)</f>
        <v/>
      </c>
      <c r="J76" s="27"/>
      <c r="K76" s="36"/>
    </row>
    <row r="77" spans="1:11" ht="15" customHeight="1" x14ac:dyDescent="0.25">
      <c r="A77" s="33"/>
      <c r="B77" s="27"/>
      <c r="C77" s="34"/>
      <c r="D77" s="37"/>
      <c r="E77" s="33"/>
      <c r="F77" s="27"/>
      <c r="G77" s="34"/>
      <c r="H77" s="28"/>
      <c r="I77" s="35"/>
      <c r="J77" s="27"/>
      <c r="K77" s="36"/>
    </row>
    <row r="78" spans="1:11" ht="15" customHeight="1" x14ac:dyDescent="0.25">
      <c r="A78" s="33"/>
      <c r="B78" s="27"/>
      <c r="C78" s="34"/>
      <c r="D78" s="37"/>
      <c r="E78" s="33"/>
      <c r="F78" s="27"/>
      <c r="G78" s="34"/>
      <c r="H78" s="28"/>
      <c r="I78" s="35"/>
      <c r="J78" s="27"/>
      <c r="K78" s="36"/>
    </row>
    <row r="79" spans="1:11" ht="15" customHeight="1" x14ac:dyDescent="0.25">
      <c r="A79" s="33"/>
      <c r="B79" s="27"/>
      <c r="C79" s="34"/>
      <c r="D79" s="37"/>
      <c r="E79" s="33"/>
      <c r="F79" s="27"/>
      <c r="G79" s="34"/>
      <c r="H79" s="28"/>
      <c r="I79" s="35"/>
      <c r="J79" s="27"/>
      <c r="K79" s="36"/>
    </row>
    <row r="80" spans="1:11" ht="15" customHeight="1" x14ac:dyDescent="0.25">
      <c r="A80" s="33"/>
      <c r="B80" s="27"/>
      <c r="C80" s="34"/>
      <c r="D80" s="37"/>
      <c r="E80" s="33"/>
      <c r="F80" s="27"/>
      <c r="G80" s="34"/>
      <c r="H80" s="28"/>
      <c r="I80" s="35"/>
      <c r="J80" s="27"/>
      <c r="K80" s="36"/>
    </row>
    <row r="81" spans="1:11" ht="15" customHeight="1" x14ac:dyDescent="0.25">
      <c r="A81" s="33"/>
      <c r="B81" s="27"/>
      <c r="C81" s="34"/>
      <c r="D81" s="37"/>
      <c r="E81" s="33"/>
      <c r="F81" s="27"/>
      <c r="G81" s="34"/>
      <c r="H81" s="28"/>
      <c r="I81" s="35"/>
      <c r="J81" s="27"/>
      <c r="K81" s="36"/>
    </row>
    <row r="82" spans="1:11" ht="15" customHeight="1" x14ac:dyDescent="0.25">
      <c r="A82" s="33"/>
      <c r="B82" s="27"/>
      <c r="C82" s="34"/>
      <c r="D82" s="37"/>
      <c r="E82" s="33"/>
      <c r="F82" s="27"/>
      <c r="G82" s="34"/>
      <c r="H82" s="28"/>
      <c r="I82" s="35"/>
      <c r="J82" s="27"/>
      <c r="K82" s="36"/>
    </row>
    <row r="83" spans="1:11" ht="15" customHeight="1" x14ac:dyDescent="0.25">
      <c r="A83" s="33"/>
      <c r="B83" s="27"/>
      <c r="C83" s="34"/>
      <c r="D83" s="37"/>
      <c r="E83" s="33"/>
      <c r="F83" s="27"/>
      <c r="G83" s="34"/>
      <c r="H83" s="28"/>
      <c r="I83" s="35"/>
      <c r="J83" s="27"/>
      <c r="K83" s="36"/>
    </row>
    <row r="84" spans="1:11" ht="15" customHeight="1" x14ac:dyDescent="0.25">
      <c r="A84" s="33"/>
      <c r="B84" s="27"/>
      <c r="C84" s="34"/>
      <c r="D84" s="37"/>
      <c r="E84" s="33"/>
      <c r="F84" s="27"/>
      <c r="G84" s="34"/>
      <c r="H84" s="28"/>
      <c r="I84" s="35"/>
      <c r="J84" s="27"/>
      <c r="K84" s="36"/>
    </row>
    <row r="85" spans="1:11" ht="15" customHeight="1" x14ac:dyDescent="0.25">
      <c r="A85" s="33"/>
      <c r="B85" s="27"/>
      <c r="C85" s="34"/>
      <c r="D85" s="37"/>
      <c r="E85" s="33"/>
      <c r="F85" s="27"/>
      <c r="G85" s="34"/>
      <c r="H85" s="28"/>
      <c r="I85" s="35"/>
      <c r="J85" s="27"/>
      <c r="K85" s="36"/>
    </row>
    <row r="86" spans="1:11" ht="15" customHeight="1" x14ac:dyDescent="0.25">
      <c r="A86" s="33"/>
      <c r="B86" s="27"/>
      <c r="C86" s="34"/>
      <c r="D86" s="37"/>
      <c r="E86" s="33"/>
      <c r="F86" s="27"/>
      <c r="G86" s="34"/>
      <c r="H86" s="28"/>
      <c r="I86" s="35"/>
      <c r="J86" s="27"/>
      <c r="K86" s="36"/>
    </row>
    <row r="87" spans="1:11" ht="15" customHeight="1" x14ac:dyDescent="0.25">
      <c r="A87" s="33"/>
      <c r="B87" s="27"/>
      <c r="C87" s="34"/>
      <c r="D87" s="37"/>
      <c r="E87" s="33"/>
      <c r="F87" s="27"/>
      <c r="G87" s="34"/>
      <c r="H87" s="28"/>
      <c r="I87" s="35"/>
      <c r="J87" s="27"/>
      <c r="K87" s="36"/>
    </row>
    <row r="88" spans="1:11" ht="15" customHeight="1" x14ac:dyDescent="0.25">
      <c r="A88" s="33"/>
      <c r="B88" s="27"/>
      <c r="C88" s="34"/>
      <c r="D88" s="37"/>
      <c r="E88" s="33"/>
      <c r="F88" s="27"/>
      <c r="G88" s="34"/>
      <c r="H88" s="28"/>
      <c r="I88" s="35"/>
      <c r="J88" s="27"/>
      <c r="K88" s="36"/>
    </row>
    <row r="89" spans="1:11" ht="15" customHeight="1" x14ac:dyDescent="0.25">
      <c r="A89" s="33"/>
      <c r="B89" s="27"/>
      <c r="C89" s="34"/>
      <c r="D89" s="37"/>
      <c r="E89" s="33"/>
      <c r="F89" s="27"/>
      <c r="G89" s="34"/>
      <c r="H89" s="28"/>
      <c r="I89" s="35"/>
      <c r="J89" s="27"/>
      <c r="K89" s="36"/>
    </row>
    <row r="90" spans="1:11" ht="15" customHeight="1" x14ac:dyDescent="0.25">
      <c r="A90" s="33"/>
      <c r="B90" s="27"/>
      <c r="C90" s="34"/>
      <c r="D90" s="37"/>
      <c r="E90" s="33"/>
      <c r="F90" s="27"/>
      <c r="G90" s="34"/>
      <c r="H90" s="28"/>
      <c r="I90" s="35"/>
      <c r="J90" s="27"/>
      <c r="K90" s="36"/>
    </row>
    <row r="91" spans="1:11" ht="15" customHeight="1" x14ac:dyDescent="0.25">
      <c r="A91" s="38"/>
      <c r="B91" s="27"/>
      <c r="C91" s="34"/>
      <c r="D91" s="39"/>
      <c r="E91" s="38"/>
      <c r="F91" s="27"/>
      <c r="G91" s="34"/>
      <c r="H91" s="28"/>
      <c r="I91" s="40"/>
      <c r="J91" s="27"/>
      <c r="K91" s="36"/>
    </row>
    <row r="92" spans="1:11" ht="15" customHeight="1" x14ac:dyDescent="0.25">
      <c r="A92" s="41"/>
      <c r="B92" s="42"/>
      <c r="C92" s="43"/>
      <c r="D92" s="39"/>
      <c r="E92" s="41"/>
      <c r="F92" s="42"/>
      <c r="G92" s="43"/>
      <c r="H92" s="28"/>
      <c r="I92" s="40"/>
      <c r="J92" s="27"/>
      <c r="K92" s="36"/>
    </row>
    <row r="93" spans="1:11" ht="9.9499999999999993" customHeight="1" x14ac:dyDescent="0.45">
      <c r="A93" s="153">
        <f>YEAR($K$3)-2</f>
        <v>2017</v>
      </c>
      <c r="B93" s="165">
        <f>_xll.Assistant.XL.RIK_AC("INF04__;INF04@E=1,S=2,G=0,T=0,P=0:@R=A,S=1260,V={0}:R=C,S=1250,V={1}:R=D,S=1005,V={2}:R=E,S=1007,V={3}:R=F,S=1081,V={4}:R=F,S=1092,V={5}:",$B$3,$D$3,$F$3,$H$3,$J$3,$L$3)</f>
        <v>0</v>
      </c>
      <c r="C93" s="166"/>
      <c r="D93" s="44"/>
      <c r="E93" s="153">
        <f>YEAR($K$3)-1</f>
        <v>2018</v>
      </c>
      <c r="F93" s="165">
        <f>_xll.Assistant.XL.RIK_AC("INF04__;INF04@E=1,S=2,G=0,T=0,P=0:@R=A,S=1260,V={0}:R=B,S=1250,V={1}:R=C,S=1005,V={2}:R=D,S=1007,V={3}:R=E,S=1081,V={4}:R=F,S=1092,V={5}:",$B$3,$D$3,$F$3,$H$3,$J$3,$M$3)</f>
        <v>4</v>
      </c>
      <c r="G93" s="166"/>
      <c r="H93" s="44"/>
      <c r="I93" s="164">
        <f>YEAR($K$3)</f>
        <v>2019</v>
      </c>
      <c r="J93" s="165">
        <f>_xll.Assistant.XL.RIK_AC("INF04__;INF04@E=1,S=2,G=0,T=0,P=0:@R=A,S=1260,V={0}:R=B,S=1250,V={1}:R=C,S=1005,V={2}:R=D,S=1007,V={3}:R=E,S=1081,V={4}:R=F,S=1092,V={5}:",$B$3,$D$3,$F$3,$H$3,$J$3,$N$3)</f>
        <v>6</v>
      </c>
      <c r="K93" s="166"/>
    </row>
    <row r="94" spans="1:11" ht="9.9499999999999993" customHeight="1" x14ac:dyDescent="0.45">
      <c r="A94" s="154"/>
      <c r="B94" s="167"/>
      <c r="C94" s="168"/>
      <c r="D94" s="44"/>
      <c r="E94" s="162"/>
      <c r="F94" s="167"/>
      <c r="G94" s="168"/>
      <c r="H94" s="44"/>
      <c r="I94" s="162"/>
      <c r="J94" s="167"/>
      <c r="K94" s="168"/>
    </row>
    <row r="95" spans="1:11" ht="9.9499999999999993" customHeight="1" x14ac:dyDescent="0.45">
      <c r="A95" s="155"/>
      <c r="B95" s="169"/>
      <c r="C95" s="170"/>
      <c r="D95" s="44"/>
      <c r="E95" s="163"/>
      <c r="F95" s="169"/>
      <c r="G95" s="170"/>
      <c r="H95" s="44"/>
      <c r="I95" s="163"/>
      <c r="J95" s="169"/>
      <c r="K95" s="170"/>
    </row>
    <row r="96" spans="1:11" ht="9.9499999999999993" customHeight="1" x14ac:dyDescent="0.25"/>
    <row r="97" spans="1:11" x14ac:dyDescent="0.25">
      <c r="A97" s="150" t="s">
        <v>34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2"/>
    </row>
    <row r="98" spans="1:11" x14ac:dyDescent="0.25">
      <c r="A98" s="150"/>
      <c r="B98" s="151"/>
      <c r="C98" s="151"/>
      <c r="D98" s="151"/>
      <c r="E98" s="151"/>
      <c r="F98" s="151"/>
      <c r="G98" s="151"/>
      <c r="H98" s="151"/>
      <c r="I98" s="151"/>
      <c r="J98" s="151"/>
      <c r="K98" s="152"/>
    </row>
    <row r="99" spans="1:11" ht="15" customHeight="1" x14ac:dyDescent="0.25">
      <c r="A99" s="29" t="str">
        <f>_xll.Assistant.XL.RIK_AG("INF04_0_0_0_0_0_0_D=0x0;INF04@E=0,S=1092,G=0,T=0_0,P=-1@E=1,S=3@@@R=A,S=1260,V={0}:R=B,S=1250,V={1}:R=C,S=1005,V={2}:R=D,S=1007,V={3}:R=E,S=1092,V={4}:R=A,S=1081,V={5}:",$B$3,$D$3,$F$3,$H$3,$L$3,$J$3)</f>
        <v/>
      </c>
      <c r="B99" s="30"/>
      <c r="C99" s="31"/>
      <c r="D99" s="32"/>
      <c r="E99" s="29" t="str">
        <f>_xll.Assistant.XL.RIK_AG("INF04_0_0_0_0_0_0_D=0x0;INF04@E=0,S=1092,G=0,T=0_0,P=-1@E=1,S=3@@@R=A,S=1260,V={0}:R=B,S=1250,V={1}:R=C,S=1005,V={2}:R=D,S=1007,V={3}:R=E,S=1092,V={4}:R=F,S=1081,V={5}:",$B$3,$D$3,$F$3,$H$3,$M$3,$J$3)</f>
        <v/>
      </c>
      <c r="F99" s="27"/>
      <c r="G99" s="34"/>
      <c r="H99" s="28"/>
      <c r="I99" s="29" t="str">
        <f>_xll.Assistant.XL.RIK_AG("INF04_0_0_0_0_0_0_D=0x0;INF04@E=0,S=1092,G=0,T=0_0,P=-1@E=1,S=3@@@R=A,S=1260,V={0}:R=B,S=1250,V={1}:R=C,S=1005,V={2}:R=D,S=1007,V={3}:R=E,S=1092,V={4}:R=A,S=1081,V={5}:",$B$3,$D$3,$F$3,$H$3,$N$3,$J$3)</f>
        <v/>
      </c>
      <c r="J99" s="27"/>
      <c r="K99" s="36"/>
    </row>
    <row r="100" spans="1:11" ht="15" customHeight="1" x14ac:dyDescent="0.25">
      <c r="A100" s="33"/>
      <c r="B100" s="27"/>
      <c r="C100" s="34"/>
      <c r="D100" s="37"/>
      <c r="E100" s="33"/>
      <c r="F100" s="27"/>
      <c r="G100" s="34"/>
      <c r="H100" s="28"/>
      <c r="I100" s="35"/>
      <c r="J100" s="27"/>
      <c r="K100" s="36"/>
    </row>
    <row r="101" spans="1:11" ht="15" customHeight="1" x14ac:dyDescent="0.25">
      <c r="A101" s="33"/>
      <c r="B101" s="27"/>
      <c r="C101" s="34"/>
      <c r="D101" s="37"/>
      <c r="E101" s="33"/>
      <c r="F101" s="27"/>
      <c r="G101" s="34"/>
      <c r="H101" s="28"/>
      <c r="I101" s="35"/>
      <c r="J101" s="27"/>
      <c r="K101" s="36"/>
    </row>
    <row r="102" spans="1:11" ht="15" customHeight="1" x14ac:dyDescent="0.25">
      <c r="A102" s="33"/>
      <c r="B102" s="27"/>
      <c r="C102" s="34"/>
      <c r="D102" s="37"/>
      <c r="E102" s="33"/>
      <c r="F102" s="27"/>
      <c r="G102" s="34"/>
      <c r="H102" s="28"/>
      <c r="I102" s="35"/>
      <c r="J102" s="27"/>
      <c r="K102" s="36"/>
    </row>
    <row r="103" spans="1:11" ht="15" customHeight="1" x14ac:dyDescent="0.25">
      <c r="A103" s="33"/>
      <c r="B103" s="27"/>
      <c r="C103" s="34"/>
      <c r="D103" s="37"/>
      <c r="E103" s="33"/>
      <c r="F103" s="27"/>
      <c r="G103" s="34"/>
      <c r="H103" s="28"/>
      <c r="I103" s="35"/>
      <c r="J103" s="27"/>
      <c r="K103" s="36"/>
    </row>
    <row r="104" spans="1:11" ht="15" customHeight="1" x14ac:dyDescent="0.25">
      <c r="A104" s="33"/>
      <c r="B104" s="27"/>
      <c r="C104" s="34"/>
      <c r="D104" s="37"/>
      <c r="E104" s="33"/>
      <c r="F104" s="27"/>
      <c r="G104" s="34"/>
      <c r="H104" s="28"/>
      <c r="I104" s="35"/>
      <c r="J104" s="27"/>
      <c r="K104" s="36"/>
    </row>
    <row r="105" spans="1:11" ht="15" customHeight="1" x14ac:dyDescent="0.25">
      <c r="A105" s="33"/>
      <c r="B105" s="27"/>
      <c r="C105" s="34"/>
      <c r="D105" s="37"/>
      <c r="E105" s="33"/>
      <c r="F105" s="27"/>
      <c r="G105" s="34"/>
      <c r="H105" s="28"/>
      <c r="I105" s="35"/>
      <c r="J105" s="27"/>
      <c r="K105" s="36"/>
    </row>
    <row r="106" spans="1:11" ht="15" customHeight="1" x14ac:dyDescent="0.25">
      <c r="A106" s="33"/>
      <c r="B106" s="27"/>
      <c r="C106" s="34"/>
      <c r="D106" s="37"/>
      <c r="E106" s="33"/>
      <c r="F106" s="27"/>
      <c r="G106" s="34"/>
      <c r="H106" s="28"/>
      <c r="I106" s="35"/>
      <c r="J106" s="27"/>
      <c r="K106" s="36"/>
    </row>
    <row r="107" spans="1:11" ht="15" customHeight="1" x14ac:dyDescent="0.25">
      <c r="A107" s="33"/>
      <c r="B107" s="27"/>
      <c r="C107" s="34"/>
      <c r="D107" s="37"/>
      <c r="E107" s="33"/>
      <c r="F107" s="27"/>
      <c r="G107" s="34"/>
      <c r="H107" s="28"/>
      <c r="I107" s="35"/>
      <c r="J107" s="27"/>
      <c r="K107" s="36"/>
    </row>
    <row r="108" spans="1:11" ht="15" customHeight="1" x14ac:dyDescent="0.25">
      <c r="A108" s="33"/>
      <c r="B108" s="27"/>
      <c r="C108" s="34"/>
      <c r="D108" s="37"/>
      <c r="E108" s="33"/>
      <c r="F108" s="27"/>
      <c r="G108" s="34"/>
      <c r="H108" s="28"/>
      <c r="I108" s="35"/>
      <c r="J108" s="27"/>
      <c r="K108" s="36"/>
    </row>
    <row r="109" spans="1:11" ht="15" customHeight="1" x14ac:dyDescent="0.25">
      <c r="A109" s="33"/>
      <c r="B109" s="27"/>
      <c r="C109" s="34"/>
      <c r="D109" s="37"/>
      <c r="E109" s="33"/>
      <c r="F109" s="27"/>
      <c r="G109" s="34"/>
      <c r="H109" s="28"/>
      <c r="I109" s="35"/>
      <c r="J109" s="27"/>
      <c r="K109" s="36"/>
    </row>
    <row r="110" spans="1:11" ht="15" customHeight="1" x14ac:dyDescent="0.25">
      <c r="A110" s="33"/>
      <c r="B110" s="27"/>
      <c r="C110" s="34"/>
      <c r="D110" s="37"/>
      <c r="E110" s="33"/>
      <c r="F110" s="27"/>
      <c r="G110" s="34"/>
      <c r="H110" s="28"/>
      <c r="I110" s="35"/>
      <c r="J110" s="27"/>
      <c r="K110" s="36"/>
    </row>
    <row r="111" spans="1:11" ht="15" customHeight="1" x14ac:dyDescent="0.25">
      <c r="A111" s="33"/>
      <c r="B111" s="27"/>
      <c r="C111" s="34"/>
      <c r="D111" s="37"/>
      <c r="E111" s="33"/>
      <c r="F111" s="27"/>
      <c r="G111" s="34"/>
      <c r="H111" s="28"/>
      <c r="I111" s="35"/>
      <c r="J111" s="27"/>
      <c r="K111" s="36"/>
    </row>
    <row r="112" spans="1:11" ht="15" customHeight="1" x14ac:dyDescent="0.25">
      <c r="A112" s="33"/>
      <c r="B112" s="27"/>
      <c r="C112" s="34"/>
      <c r="D112" s="37"/>
      <c r="E112" s="33"/>
      <c r="F112" s="27"/>
      <c r="G112" s="34"/>
      <c r="H112" s="28"/>
      <c r="I112" s="35"/>
      <c r="J112" s="27"/>
      <c r="K112" s="36"/>
    </row>
    <row r="113" spans="1:11" ht="15" customHeight="1" x14ac:dyDescent="0.25">
      <c r="A113" s="33"/>
      <c r="B113" s="27"/>
      <c r="C113" s="34"/>
      <c r="D113" s="37"/>
      <c r="E113" s="33"/>
      <c r="F113" s="27"/>
      <c r="G113" s="34"/>
      <c r="H113" s="28"/>
      <c r="I113" s="35"/>
      <c r="J113" s="27"/>
      <c r="K113" s="36"/>
    </row>
    <row r="114" spans="1:11" ht="15" customHeight="1" x14ac:dyDescent="0.25">
      <c r="A114" s="38"/>
      <c r="B114" s="27"/>
      <c r="C114" s="34"/>
      <c r="D114" s="39"/>
      <c r="E114" s="38"/>
      <c r="F114" s="27"/>
      <c r="G114" s="34"/>
      <c r="H114" s="28"/>
      <c r="I114" s="40"/>
      <c r="J114" s="27"/>
      <c r="K114" s="36"/>
    </row>
    <row r="115" spans="1:11" ht="15" customHeight="1" x14ac:dyDescent="0.25">
      <c r="A115" s="41"/>
      <c r="B115" s="42"/>
      <c r="C115" s="43"/>
      <c r="D115" s="39"/>
      <c r="E115" s="41"/>
      <c r="F115" s="42"/>
      <c r="G115" s="43"/>
      <c r="H115" s="28"/>
      <c r="I115" s="40"/>
      <c r="J115" s="27"/>
      <c r="K115" s="36"/>
    </row>
    <row r="116" spans="1:11" ht="9.9499999999999993" customHeight="1" x14ac:dyDescent="0.45">
      <c r="A116" s="153">
        <f>YEAR($K$3)-2</f>
        <v>2017</v>
      </c>
      <c r="B116" s="165">
        <f>_xll.Assistant.XL.RIK_AC("INF04__;INF04@E=1,S=3,G=0,T=0,P=0:@R=A,S=1260,V={0}:R=B,S=1250,V={1}:R=C,S=1005,V={2}:R=D,S=1007,V={3}:R=E,S=1081,V={4}:R=F,S=1092,V={5}:",$B$3,$D$3,$F$3,$H$3,$J$3,$L$3)</f>
        <v>1</v>
      </c>
      <c r="C116" s="166"/>
      <c r="D116" s="44"/>
      <c r="E116" s="153">
        <f>YEAR($K$3)-1</f>
        <v>2018</v>
      </c>
      <c r="F116" s="165">
        <f>_xll.Assistant.XL.RIK_AC("INF04__;INF04@E=1,S=3,G=0,T=0,P=0:@R=A,S=1260,V={0}:R=B,S=1250,V={1}:R=C,S=1005,V={2}:R=D,S=1007,V={3}:R=E,S=1081,V={4}:R=F,S=1092,V={5}:",$B$3,$D$3,$F$3,$H$3,$J$3,$M$3)</f>
        <v>0</v>
      </c>
      <c r="G116" s="166"/>
      <c r="H116" s="44"/>
      <c r="I116" s="164">
        <f>YEAR($K$3)</f>
        <v>2019</v>
      </c>
      <c r="J116" s="165">
        <f>_xll.Assistant.XL.RIK_AC("INF04__;INF04@E=1,S=3,G=0,T=0,P=0:@R=A,S=1260,V={0}:R=B,S=1250,V={1}:R=C,S=1005,V={2}:R=D,S=1007,V={3}:R=E,S=1081,V={4}:R=F,S=1092,V={5}:",$B$3,$D$3,$F$3,$H$3,$J$3,$N$3)</f>
        <v>1</v>
      </c>
      <c r="K116" s="166"/>
    </row>
    <row r="117" spans="1:11" ht="9.9499999999999993" customHeight="1" x14ac:dyDescent="0.45">
      <c r="A117" s="154"/>
      <c r="B117" s="167"/>
      <c r="C117" s="168"/>
      <c r="D117" s="44"/>
      <c r="E117" s="162"/>
      <c r="F117" s="167"/>
      <c r="G117" s="168"/>
      <c r="H117" s="44"/>
      <c r="I117" s="162"/>
      <c r="J117" s="167"/>
      <c r="K117" s="168"/>
    </row>
    <row r="118" spans="1:11" ht="9.9499999999999993" customHeight="1" x14ac:dyDescent="0.45">
      <c r="A118" s="155"/>
      <c r="B118" s="169"/>
      <c r="C118" s="170"/>
      <c r="D118" s="44"/>
      <c r="E118" s="163"/>
      <c r="F118" s="169"/>
      <c r="G118" s="170"/>
      <c r="H118" s="44"/>
      <c r="I118" s="163"/>
      <c r="J118" s="169"/>
      <c r="K118" s="170"/>
    </row>
    <row r="119" spans="1:11" ht="9.9499999999999993" customHeight="1" x14ac:dyDescent="0.25"/>
    <row r="120" spans="1:11" x14ac:dyDescent="0.25">
      <c r="A120" s="150" t="s">
        <v>35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2"/>
    </row>
    <row r="121" spans="1:11" x14ac:dyDescent="0.25">
      <c r="A121" s="150"/>
      <c r="B121" s="151"/>
      <c r="C121" s="151"/>
      <c r="D121" s="151"/>
      <c r="E121" s="151"/>
      <c r="F121" s="151"/>
      <c r="G121" s="151"/>
      <c r="H121" s="151"/>
      <c r="I121" s="151"/>
      <c r="J121" s="151"/>
      <c r="K121" s="152"/>
    </row>
    <row r="122" spans="1:11" ht="15" customHeight="1" x14ac:dyDescent="0.25">
      <c r="A122" s="45" t="str">
        <f>_xll.Assistant.XL.RIK_GAUGE("Type=3;Style=5;Val={0};Min=0;Max=100;SafeValue=20;CriticalValue=60;Colors=192-192-192:128-128-128:64-64-64;Position=100:100",$B$139)</f>
        <v/>
      </c>
      <c r="B122" s="30"/>
      <c r="C122" s="31"/>
      <c r="D122" s="32"/>
      <c r="E122" s="45" t="str">
        <f>_xll.Assistant.XL.RIK_GAUGE("Type=3;Style=5;Val={0};Min=0;Max=100;SafeValue=20;CriticalValue=60;Colors=192-192-192:128-128-128:64-64-64;Position=100:100",$F$139)</f>
        <v/>
      </c>
      <c r="F122" s="27"/>
      <c r="G122" s="34"/>
      <c r="H122" s="28"/>
      <c r="I122" s="45" t="str">
        <f>_xll.Assistant.XL.RIK_GAUGE("Type=3;Style=5;Val={0};Min=0;Max=100;SafeValue=20;CriticalValue=60;Colors=192-192-192:128-128-128:64-64-64;Position=100:100",$J$139)</f>
        <v/>
      </c>
      <c r="J122" s="46"/>
      <c r="K122" s="47"/>
    </row>
    <row r="123" spans="1:11" ht="15" customHeight="1" x14ac:dyDescent="0.25">
      <c r="A123" s="33"/>
      <c r="B123" s="27"/>
      <c r="C123" s="34"/>
      <c r="D123" s="37"/>
      <c r="E123" s="33"/>
      <c r="F123" s="27"/>
      <c r="G123" s="34"/>
      <c r="H123" s="28"/>
      <c r="I123" s="48"/>
      <c r="J123" s="46"/>
      <c r="K123" s="47"/>
    </row>
    <row r="124" spans="1:11" ht="15" customHeight="1" x14ac:dyDescent="0.25">
      <c r="A124" s="33"/>
      <c r="B124" s="27"/>
      <c r="C124" s="34"/>
      <c r="D124" s="37"/>
      <c r="E124" s="33"/>
      <c r="F124" s="27"/>
      <c r="G124" s="34"/>
      <c r="H124" s="28"/>
      <c r="I124" s="48"/>
      <c r="J124" s="46"/>
      <c r="K124" s="47"/>
    </row>
    <row r="125" spans="1:11" ht="15" customHeight="1" x14ac:dyDescent="0.25">
      <c r="A125" s="33"/>
      <c r="B125" s="27"/>
      <c r="C125" s="34"/>
      <c r="D125" s="37"/>
      <c r="E125" s="33"/>
      <c r="F125" s="27"/>
      <c r="G125" s="34"/>
      <c r="H125" s="28"/>
      <c r="I125" s="48"/>
      <c r="J125" s="46"/>
      <c r="K125" s="47"/>
    </row>
    <row r="126" spans="1:11" ht="15" customHeight="1" x14ac:dyDescent="0.25">
      <c r="A126" s="33"/>
      <c r="B126" s="27"/>
      <c r="C126" s="34"/>
      <c r="D126" s="37"/>
      <c r="E126" s="33"/>
      <c r="F126" s="27"/>
      <c r="G126" s="34"/>
      <c r="H126" s="28"/>
      <c r="I126" s="48"/>
      <c r="J126" s="46"/>
      <c r="K126" s="47"/>
    </row>
    <row r="127" spans="1:11" ht="15" customHeight="1" x14ac:dyDescent="0.25">
      <c r="A127" s="33"/>
      <c r="B127" s="27"/>
      <c r="C127" s="34"/>
      <c r="D127" s="37"/>
      <c r="E127" s="33"/>
      <c r="F127" s="27"/>
      <c r="G127" s="34"/>
      <c r="H127" s="28"/>
      <c r="I127" s="48"/>
      <c r="J127" s="46"/>
      <c r="K127" s="47"/>
    </row>
    <row r="128" spans="1:11" ht="15" customHeight="1" x14ac:dyDescent="0.25">
      <c r="A128" s="33"/>
      <c r="B128" s="27"/>
      <c r="C128" s="34"/>
      <c r="D128" s="37"/>
      <c r="E128" s="33"/>
      <c r="F128" s="27"/>
      <c r="G128" s="34"/>
      <c r="H128" s="28"/>
      <c r="I128" s="48"/>
      <c r="J128" s="46"/>
      <c r="K128" s="47"/>
    </row>
    <row r="129" spans="1:11" ht="15" customHeight="1" x14ac:dyDescent="0.25">
      <c r="A129" s="33"/>
      <c r="B129" s="27"/>
      <c r="C129" s="34"/>
      <c r="D129" s="37"/>
      <c r="E129" s="33"/>
      <c r="F129" s="27"/>
      <c r="G129" s="34"/>
      <c r="H129" s="28"/>
      <c r="I129" s="48"/>
      <c r="J129" s="46"/>
      <c r="K129" s="47"/>
    </row>
    <row r="130" spans="1:11" ht="15" customHeight="1" x14ac:dyDescent="0.25">
      <c r="A130" s="33"/>
      <c r="B130" s="27"/>
      <c r="C130" s="34"/>
      <c r="D130" s="37"/>
      <c r="E130" s="33"/>
      <c r="F130" s="27"/>
      <c r="G130" s="34"/>
      <c r="H130" s="28"/>
      <c r="I130" s="48"/>
      <c r="J130" s="46"/>
      <c r="K130" s="47"/>
    </row>
    <row r="131" spans="1:11" ht="15" customHeight="1" x14ac:dyDescent="0.25">
      <c r="A131" s="33"/>
      <c r="B131" s="27"/>
      <c r="C131" s="34"/>
      <c r="D131" s="37"/>
      <c r="E131" s="33"/>
      <c r="F131" s="27"/>
      <c r="G131" s="34"/>
      <c r="H131" s="28"/>
      <c r="I131" s="48"/>
      <c r="J131" s="46"/>
      <c r="K131" s="47"/>
    </row>
    <row r="132" spans="1:11" ht="15" customHeight="1" x14ac:dyDescent="0.25">
      <c r="A132" s="33"/>
      <c r="B132" s="27"/>
      <c r="C132" s="34"/>
      <c r="D132" s="37"/>
      <c r="E132" s="33"/>
      <c r="F132" s="27"/>
      <c r="G132" s="34"/>
      <c r="H132" s="28"/>
      <c r="I132" s="48"/>
      <c r="J132" s="46"/>
      <c r="K132" s="47"/>
    </row>
    <row r="133" spans="1:11" ht="15" customHeight="1" x14ac:dyDescent="0.25">
      <c r="A133" s="33"/>
      <c r="B133" s="27"/>
      <c r="C133" s="34"/>
      <c r="D133" s="37"/>
      <c r="E133" s="33"/>
      <c r="F133" s="27"/>
      <c r="G133" s="34"/>
      <c r="H133" s="28"/>
      <c r="I133" s="48"/>
      <c r="J133" s="46"/>
      <c r="K133" s="47"/>
    </row>
    <row r="134" spans="1:11" ht="15" customHeight="1" x14ac:dyDescent="0.25">
      <c r="A134" s="33"/>
      <c r="B134" s="27"/>
      <c r="C134" s="34"/>
      <c r="D134" s="37"/>
      <c r="E134" s="33"/>
      <c r="F134" s="27"/>
      <c r="G134" s="34"/>
      <c r="H134" s="28"/>
      <c r="I134" s="48"/>
      <c r="J134" s="46"/>
      <c r="K134" s="47"/>
    </row>
    <row r="135" spans="1:11" ht="15" customHeight="1" x14ac:dyDescent="0.25">
      <c r="A135" s="33"/>
      <c r="B135" s="27"/>
      <c r="C135" s="34"/>
      <c r="D135" s="37"/>
      <c r="E135" s="33"/>
      <c r="F135" s="27"/>
      <c r="G135" s="34"/>
      <c r="H135" s="28"/>
      <c r="I135" s="48"/>
      <c r="J135" s="46"/>
      <c r="K135" s="47"/>
    </row>
    <row r="136" spans="1:11" ht="15" customHeight="1" x14ac:dyDescent="0.25">
      <c r="A136" s="33"/>
      <c r="B136" s="27"/>
      <c r="C136" s="34"/>
      <c r="D136" s="37"/>
      <c r="E136" s="33"/>
      <c r="F136" s="27"/>
      <c r="G136" s="34"/>
      <c r="H136" s="28"/>
      <c r="I136" s="48"/>
      <c r="J136" s="46"/>
      <c r="K136" s="47"/>
    </row>
    <row r="137" spans="1:11" ht="15" customHeight="1" x14ac:dyDescent="0.25">
      <c r="A137" s="38"/>
      <c r="B137" s="27"/>
      <c r="C137" s="34"/>
      <c r="D137" s="39"/>
      <c r="E137" s="38"/>
      <c r="F137" s="27"/>
      <c r="G137" s="34"/>
      <c r="H137" s="28"/>
      <c r="I137" s="49"/>
      <c r="J137" s="46"/>
      <c r="K137" s="47"/>
    </row>
    <row r="138" spans="1:11" ht="15" customHeight="1" x14ac:dyDescent="0.25">
      <c r="A138" s="41"/>
      <c r="B138" s="42"/>
      <c r="C138" s="43"/>
      <c r="D138" s="39"/>
      <c r="E138" s="41"/>
      <c r="F138" s="42"/>
      <c r="G138" s="43"/>
      <c r="H138" s="28"/>
      <c r="I138" s="49"/>
      <c r="J138" s="46"/>
      <c r="K138" s="47"/>
    </row>
    <row r="139" spans="1:11" ht="9.9499999999999993" customHeight="1" x14ac:dyDescent="0.45">
      <c r="A139" s="153">
        <f>YEAR($K$3)-2</f>
        <v>2017</v>
      </c>
      <c r="B139" s="156">
        <f>IF(B24=0,0,(B93+B116)/2/B24*100)</f>
        <v>1.5625</v>
      </c>
      <c r="C139" s="157"/>
      <c r="D139" s="44"/>
      <c r="E139" s="153">
        <f>YEAR($K$3)-1</f>
        <v>2018</v>
      </c>
      <c r="F139" s="156">
        <f>IF(F24=0,0,(F93+F116)/2/F24*100)</f>
        <v>5.5555555555555554</v>
      </c>
      <c r="G139" s="157"/>
      <c r="H139" s="44"/>
      <c r="I139" s="164">
        <f>YEAR($K$3)</f>
        <v>2019</v>
      </c>
      <c r="J139" s="156">
        <f>IF(J24=0,0,(J93+J116)/2/J24*100)</f>
        <v>8.536585365853659</v>
      </c>
      <c r="K139" s="157"/>
    </row>
    <row r="140" spans="1:11" ht="9.9499999999999993" customHeight="1" x14ac:dyDescent="0.45">
      <c r="A140" s="154"/>
      <c r="B140" s="158"/>
      <c r="C140" s="159"/>
      <c r="D140" s="44"/>
      <c r="E140" s="162"/>
      <c r="F140" s="158"/>
      <c r="G140" s="159"/>
      <c r="H140" s="44"/>
      <c r="I140" s="162"/>
      <c r="J140" s="158"/>
      <c r="K140" s="159"/>
    </row>
    <row r="141" spans="1:11" ht="9.9499999999999993" customHeight="1" x14ac:dyDescent="0.45">
      <c r="A141" s="155"/>
      <c r="B141" s="160"/>
      <c r="C141" s="161"/>
      <c r="D141" s="44"/>
      <c r="E141" s="163"/>
      <c r="F141" s="160"/>
      <c r="G141" s="161"/>
      <c r="H141" s="44"/>
      <c r="I141" s="163"/>
      <c r="J141" s="160"/>
      <c r="K141" s="161"/>
    </row>
  </sheetData>
  <mergeCells count="40">
    <mergeCell ref="A1:J2"/>
    <mergeCell ref="A5:K6"/>
    <mergeCell ref="A24:A26"/>
    <mergeCell ref="B24:C26"/>
    <mergeCell ref="E24:E26"/>
    <mergeCell ref="F24:G26"/>
    <mergeCell ref="I24:I26"/>
    <mergeCell ref="J24:K26"/>
    <mergeCell ref="A28:K29"/>
    <mergeCell ref="A47:A49"/>
    <mergeCell ref="B47:C49"/>
    <mergeCell ref="E47:E49"/>
    <mergeCell ref="F47:G49"/>
    <mergeCell ref="I47:I49"/>
    <mergeCell ref="J47:K49"/>
    <mergeCell ref="A51:K52"/>
    <mergeCell ref="A70:C72"/>
    <mergeCell ref="E70:G72"/>
    <mergeCell ref="I70:K72"/>
    <mergeCell ref="A74:K75"/>
    <mergeCell ref="J93:K95"/>
    <mergeCell ref="A97:K98"/>
    <mergeCell ref="A116:A118"/>
    <mergeCell ref="B116:C118"/>
    <mergeCell ref="E116:E118"/>
    <mergeCell ref="F116:G118"/>
    <mergeCell ref="I116:I118"/>
    <mergeCell ref="J116:K118"/>
    <mergeCell ref="A93:A95"/>
    <mergeCell ref="B93:C95"/>
    <mergeCell ref="E93:E95"/>
    <mergeCell ref="F93:G95"/>
    <mergeCell ref="I93:I95"/>
    <mergeCell ref="A120:K121"/>
    <mergeCell ref="A139:A141"/>
    <mergeCell ref="B139:C141"/>
    <mergeCell ref="E139:E141"/>
    <mergeCell ref="F139:G141"/>
    <mergeCell ref="I139:I141"/>
    <mergeCell ref="J139:K141"/>
  </mergeCells>
  <dataValidations disablePrompts="1" count="1">
    <dataValidation type="list" allowBlank="1" showInputMessage="1" showErrorMessage="1" sqref="K4" xr:uid="{00000000-0002-0000-0200-000000000000}">
      <formula1>$Q$2:$Q$6</formula1>
    </dataValidation>
  </dataValidations>
  <pageMargins left="0.7" right="0.7" top="0.75" bottom="0.75" header="0.3" footer="0.3"/>
  <pageSetup paperSize="9" scale="29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77"/>
  <sheetViews>
    <sheetView showGridLines="0" zoomScaleNormal="100" workbookViewId="0">
      <pane ySplit="3" topLeftCell="A28" activePane="bottomLeft" state="frozen"/>
      <selection pane="bottomLeft" activeCell="A47" sqref="A47:C50"/>
    </sheetView>
  </sheetViews>
  <sheetFormatPr baseColWidth="10" defaultColWidth="11.42578125" defaultRowHeight="15" x14ac:dyDescent="0.25"/>
  <cols>
    <col min="1" max="13" width="21.140625" customWidth="1"/>
    <col min="14" max="14" width="22.7109375" customWidth="1"/>
  </cols>
  <sheetData>
    <row r="1" spans="1:14" ht="33" x14ac:dyDescent="0.25">
      <c r="A1" s="141" t="s">
        <v>36</v>
      </c>
      <c r="B1" s="142"/>
      <c r="C1" s="142"/>
      <c r="D1" s="142"/>
      <c r="E1" s="142"/>
      <c r="F1" s="142"/>
      <c r="G1" s="142"/>
      <c r="H1" s="23"/>
      <c r="I1" s="23"/>
      <c r="J1" s="23"/>
      <c r="K1" s="23"/>
      <c r="L1" s="23"/>
      <c r="M1" s="23"/>
    </row>
    <row r="2" spans="1:14" ht="17.2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2" t="s">
        <v>9</v>
      </c>
      <c r="L2" s="24" t="s">
        <v>27</v>
      </c>
      <c r="M2" s="24" t="s">
        <v>28</v>
      </c>
      <c r="N2" s="24" t="s">
        <v>29</v>
      </c>
    </row>
    <row r="3" spans="1:14" ht="17.25" x14ac:dyDescent="0.25">
      <c r="A3" s="6" t="s">
        <v>62</v>
      </c>
      <c r="B3" s="4" t="str">
        <f>Accueil!D47</f>
        <v>Jeu d'Essai</v>
      </c>
      <c r="C3" s="6" t="s">
        <v>13</v>
      </c>
      <c r="D3" s="5" t="str">
        <f>Accueil!D48</f>
        <v>*</v>
      </c>
      <c r="E3" s="6" t="s">
        <v>14</v>
      </c>
      <c r="F3" s="70" t="str">
        <f>Accueil!D49</f>
        <v>*</v>
      </c>
      <c r="G3" s="68" t="s">
        <v>15</v>
      </c>
      <c r="H3" s="25" t="str">
        <f>Accueil!D50</f>
        <v>*</v>
      </c>
      <c r="I3" s="6" t="s">
        <v>16</v>
      </c>
      <c r="J3" s="7" t="str">
        <f>Accueil!D51</f>
        <v>*</v>
      </c>
      <c r="K3" s="8" t="str">
        <f>Accueil!D52</f>
        <v>31/05/2019</v>
      </c>
      <c r="L3" s="26" t="str">
        <f>(YEAR($K$3)-2)*100+1&amp;".."&amp;TEXT(EDATE($K$3,-24),"AAAAMM")</f>
        <v>201701..201705</v>
      </c>
      <c r="M3" s="26" t="str">
        <f>(YEAR($K$3)-1)*100+1&amp;".."&amp;TEXT(EDATE($K$3,-12),"AAAAMM")</f>
        <v>201801..201805</v>
      </c>
      <c r="N3" s="26" t="str">
        <f>YEAR($K$3)*100+1&amp;".."&amp;TEXT(EDATE($K$3,0),"AAAAMM")</f>
        <v>201901..201905</v>
      </c>
    </row>
    <row r="4" spans="1:14" ht="17.25" x14ac:dyDescent="0.25">
      <c r="L4" s="26" t="str">
        <f>TEXT(EDATE($K$3,-24),"JJ/MM/AAAA")</f>
        <v>31/05/2017</v>
      </c>
      <c r="M4" s="26" t="str">
        <f>TEXT(EDATE($K$3,-12),"JJ/MM/AAAA")</f>
        <v>31/05/2018</v>
      </c>
      <c r="N4" s="26" t="str">
        <f>TEXT(EDATE($K$3,0),"JJ/MM/AAAA")</f>
        <v>31/05/2019</v>
      </c>
    </row>
    <row r="5" spans="1:14" x14ac:dyDescent="0.25">
      <c r="A5" s="150" t="s">
        <v>37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</row>
    <row r="6" spans="1:14" x14ac:dyDescent="0.25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2"/>
    </row>
    <row r="7" spans="1:14" ht="15" customHeight="1" x14ac:dyDescent="0.25">
      <c r="A7" s="29" t="str">
        <f>_xll.Assistant.XL.RIK_AG("INF04_0_0_0_0_0_0_D=0x0;INF02@E=0,S=1094,G=0,T=1_0,P=-1@E=1,S=1022@E=0,S=1044,G=0,T=0_0,P=-1@@R=A,S=1257,V={0}:R=B,S=1137,V={1}:R=C,S=1005,V={2}:R=D,S=1007,V={3}:R=E,S=1092,V={4}:R=F,S=1010,V=COUTOTPAT:R=G,S=1016,V=CONST"&amp;"ANTES:R=H,S=1081,V={5}:",$B$3,$D$3,$F$3,$H$3,$L$3,$J$3)</f>
        <v/>
      </c>
      <c r="B7" s="30"/>
      <c r="C7" s="31"/>
      <c r="D7" s="32"/>
      <c r="E7" s="29" t="str">
        <f>_xll.Assistant.XL.RIK_AG("INF04_0_0_0_0_0_0_D=0x0;INF02@E=0,S=1094,G=0,T=1_0,P=-1@E=1,S=1022@E=0,S=1044,G=0,T=0_0,P=-1@@R=A,S=1257,V={0}:R=B,S=1137,V={1}:R=C,S=1005,V={2}:R=D,S=1007,V={3}:R=E,S=1092,V={4}:R=F,S=1010,V=COUTOTPAT:R=G,S=1081,V={5}:",$B$3,$D$3,$F$3,$H$3,$M$3,$J$3)</f>
        <v/>
      </c>
      <c r="F7" s="27"/>
      <c r="G7" s="34"/>
      <c r="H7" s="28"/>
      <c r="I7" s="35" t="str">
        <f>_xll.Assistant.XL.RIK_AG("INF04_0_0_0_0_0_0_D=0x0;INF02@E=0,S=1094,G=0,T=1_0,P=-1@E=1,S=1022@E=0,S=1044,G=0,T=0_0,P=-1@@R=A,S=1257,V={0}:R=B,S=1137,V={1}:R=C,S=1005,V={2}:R=D,S=1007,V={3}:R=E,S=1092,V={4}:R=F,S=1016,V=CONSTANTES:R=G,S=1010,V=COUT"&amp;"OTPAT:R=H,S=1081,V={5}:",$B$3,$D$3,$F$3,$H$3,$N$3,$J$3)</f>
        <v/>
      </c>
      <c r="J7" s="27"/>
      <c r="K7" s="36"/>
    </row>
    <row r="8" spans="1:14" ht="15" customHeight="1" x14ac:dyDescent="0.25">
      <c r="A8" s="33"/>
      <c r="B8" s="27"/>
      <c r="C8" s="34"/>
      <c r="D8" s="37"/>
      <c r="E8" s="33"/>
      <c r="F8" s="27"/>
      <c r="G8" s="34"/>
      <c r="H8" s="28"/>
      <c r="I8" s="35"/>
      <c r="J8" s="27"/>
      <c r="K8" s="36"/>
    </row>
    <row r="9" spans="1:14" ht="15" customHeight="1" x14ac:dyDescent="0.25">
      <c r="A9" s="33"/>
      <c r="B9" s="27"/>
      <c r="C9" s="34"/>
      <c r="D9" s="37"/>
      <c r="E9" s="33"/>
      <c r="F9" s="27"/>
      <c r="G9" s="34"/>
      <c r="H9" s="28"/>
      <c r="I9" s="35"/>
      <c r="J9" s="27"/>
      <c r="K9" s="36"/>
    </row>
    <row r="10" spans="1:14" ht="15" customHeight="1" x14ac:dyDescent="0.25">
      <c r="A10" s="33"/>
      <c r="B10" s="27"/>
      <c r="C10" s="34"/>
      <c r="D10" s="37"/>
      <c r="E10" s="33"/>
      <c r="F10" s="27"/>
      <c r="G10" s="34"/>
      <c r="H10" s="28"/>
      <c r="I10" s="35"/>
      <c r="J10" s="27"/>
      <c r="K10" s="36"/>
    </row>
    <row r="11" spans="1:14" ht="15" customHeight="1" x14ac:dyDescent="0.25">
      <c r="A11" s="33"/>
      <c r="B11" s="27"/>
      <c r="C11" s="34"/>
      <c r="D11" s="37"/>
      <c r="E11" s="33"/>
      <c r="F11" s="27"/>
      <c r="G11" s="34"/>
      <c r="H11" s="28"/>
      <c r="I11" s="35"/>
      <c r="J11" s="27"/>
      <c r="K11" s="36"/>
    </row>
    <row r="12" spans="1:14" ht="15" customHeight="1" x14ac:dyDescent="0.25">
      <c r="A12" s="33"/>
      <c r="B12" s="27"/>
      <c r="C12" s="34"/>
      <c r="D12" s="37"/>
      <c r="E12" s="33"/>
      <c r="F12" s="27"/>
      <c r="G12" s="34"/>
      <c r="H12" s="28"/>
      <c r="I12" s="35"/>
      <c r="J12" s="27"/>
      <c r="K12" s="36"/>
    </row>
    <row r="13" spans="1:14" ht="15" customHeight="1" x14ac:dyDescent="0.25">
      <c r="A13" s="33"/>
      <c r="B13" s="27"/>
      <c r="C13" s="34"/>
      <c r="D13" s="37"/>
      <c r="E13" s="33"/>
      <c r="F13" s="27"/>
      <c r="G13" s="34"/>
      <c r="H13" s="28"/>
      <c r="I13" s="35"/>
      <c r="J13" s="27"/>
      <c r="K13" s="36"/>
    </row>
    <row r="14" spans="1:14" ht="15" customHeight="1" x14ac:dyDescent="0.25">
      <c r="A14" s="33"/>
      <c r="B14" s="27"/>
      <c r="C14" s="34"/>
      <c r="D14" s="37"/>
      <c r="E14" s="33"/>
      <c r="F14" s="27"/>
      <c r="G14" s="34"/>
      <c r="H14" s="28"/>
      <c r="I14" s="35"/>
      <c r="J14" s="27"/>
      <c r="K14" s="36"/>
    </row>
    <row r="15" spans="1:14" ht="15" customHeight="1" x14ac:dyDescent="0.25">
      <c r="A15" s="33"/>
      <c r="B15" s="27"/>
      <c r="C15" s="34"/>
      <c r="D15" s="37"/>
      <c r="E15" s="33"/>
      <c r="F15" s="27"/>
      <c r="G15" s="34"/>
      <c r="H15" s="28"/>
      <c r="I15" s="35"/>
      <c r="J15" s="27"/>
      <c r="K15" s="36"/>
    </row>
    <row r="16" spans="1:14" ht="15" customHeight="1" x14ac:dyDescent="0.25">
      <c r="A16" s="33"/>
      <c r="B16" s="27"/>
      <c r="C16" s="34"/>
      <c r="D16" s="37"/>
      <c r="E16" s="33"/>
      <c r="F16" s="27"/>
      <c r="G16" s="34"/>
      <c r="H16" s="28"/>
      <c r="I16" s="35"/>
      <c r="J16" s="27"/>
      <c r="K16" s="36"/>
    </row>
    <row r="17" spans="1:11" ht="15" customHeight="1" x14ac:dyDescent="0.25">
      <c r="A17" s="33"/>
      <c r="B17" s="27"/>
      <c r="C17" s="34"/>
      <c r="D17" s="37"/>
      <c r="E17" s="33"/>
      <c r="F17" s="27"/>
      <c r="G17" s="34"/>
      <c r="H17" s="28"/>
      <c r="I17" s="35"/>
      <c r="J17" s="27"/>
      <c r="K17" s="36"/>
    </row>
    <row r="18" spans="1:11" ht="15" customHeight="1" x14ac:dyDescent="0.25">
      <c r="A18" s="33"/>
      <c r="B18" s="27"/>
      <c r="C18" s="34"/>
      <c r="D18" s="37"/>
      <c r="E18" s="33"/>
      <c r="F18" s="27"/>
      <c r="G18" s="34"/>
      <c r="H18" s="28"/>
      <c r="I18" s="35"/>
      <c r="J18" s="27"/>
      <c r="K18" s="36"/>
    </row>
    <row r="19" spans="1:11" ht="15" customHeight="1" x14ac:dyDescent="0.25">
      <c r="A19" s="33"/>
      <c r="B19" s="27"/>
      <c r="C19" s="34"/>
      <c r="D19" s="37"/>
      <c r="E19" s="33"/>
      <c r="F19" s="27"/>
      <c r="G19" s="34"/>
      <c r="H19" s="28"/>
      <c r="I19" s="35"/>
      <c r="J19" s="27"/>
      <c r="K19" s="36"/>
    </row>
    <row r="20" spans="1:11" ht="15" customHeight="1" x14ac:dyDescent="0.25">
      <c r="A20" s="33"/>
      <c r="B20" s="27"/>
      <c r="C20" s="34"/>
      <c r="D20" s="37"/>
      <c r="E20" s="33"/>
      <c r="F20" s="27"/>
      <c r="G20" s="34"/>
      <c r="H20" s="28"/>
      <c r="I20" s="35"/>
      <c r="J20" s="27"/>
      <c r="K20" s="36"/>
    </row>
    <row r="21" spans="1:11" ht="15" customHeight="1" x14ac:dyDescent="0.25">
      <c r="A21" s="33"/>
      <c r="B21" s="27"/>
      <c r="C21" s="34"/>
      <c r="D21" s="37"/>
      <c r="E21" s="33"/>
      <c r="F21" s="27"/>
      <c r="G21" s="34"/>
      <c r="H21" s="28"/>
      <c r="I21" s="35"/>
      <c r="J21" s="27"/>
      <c r="K21" s="36"/>
    </row>
    <row r="22" spans="1:11" ht="15" customHeight="1" x14ac:dyDescent="0.25">
      <c r="A22" s="38"/>
      <c r="B22" s="27"/>
      <c r="C22" s="34"/>
      <c r="D22" s="39"/>
      <c r="E22" s="38"/>
      <c r="F22" s="27"/>
      <c r="G22" s="34"/>
      <c r="H22" s="28"/>
      <c r="I22" s="40"/>
      <c r="J22" s="27"/>
      <c r="K22" s="36"/>
    </row>
    <row r="23" spans="1:11" ht="15" customHeight="1" x14ac:dyDescent="0.25">
      <c r="A23" s="41"/>
      <c r="B23" s="42"/>
      <c r="C23" s="43"/>
      <c r="D23" s="39"/>
      <c r="E23" s="41"/>
      <c r="F23" s="42"/>
      <c r="G23" s="43"/>
      <c r="H23" s="28"/>
      <c r="I23" s="40"/>
      <c r="J23" s="27"/>
      <c r="K23" s="36"/>
    </row>
    <row r="24" spans="1:11" ht="15" customHeight="1" x14ac:dyDescent="0.45">
      <c r="A24" s="153">
        <f>YEAR($K$3)-2</f>
        <v>2017</v>
      </c>
      <c r="B24" s="171"/>
      <c r="C24" s="172"/>
      <c r="D24" s="44"/>
      <c r="E24" s="153">
        <f>YEAR($K$3)-1</f>
        <v>2018</v>
      </c>
      <c r="F24" s="171"/>
      <c r="G24" s="172"/>
      <c r="H24" s="44"/>
      <c r="I24" s="177">
        <f>YEAR($K$3)</f>
        <v>2019</v>
      </c>
      <c r="J24" s="178"/>
      <c r="K24" s="179"/>
    </row>
    <row r="25" spans="1:11" ht="15" customHeight="1" x14ac:dyDescent="0.45">
      <c r="A25" s="154"/>
      <c r="B25" s="173"/>
      <c r="C25" s="174"/>
      <c r="D25" s="44"/>
      <c r="E25" s="154"/>
      <c r="F25" s="173"/>
      <c r="G25" s="174"/>
      <c r="H25" s="44"/>
      <c r="I25" s="177"/>
      <c r="J25" s="178"/>
      <c r="K25" s="179"/>
    </row>
    <row r="26" spans="1:11" ht="15" customHeight="1" x14ac:dyDescent="0.45">
      <c r="A26" s="155"/>
      <c r="B26" s="175"/>
      <c r="C26" s="176"/>
      <c r="D26" s="44"/>
      <c r="E26" s="155"/>
      <c r="F26" s="175"/>
      <c r="G26" s="176"/>
      <c r="H26" s="44"/>
      <c r="I26" s="177"/>
      <c r="J26" s="178"/>
      <c r="K26" s="179"/>
    </row>
    <row r="28" spans="1:11" x14ac:dyDescent="0.25">
      <c r="A28" s="150" t="s">
        <v>38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2"/>
    </row>
    <row r="29" spans="1:11" x14ac:dyDescent="0.25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2"/>
    </row>
    <row r="30" spans="1:11" ht="15" customHeight="1" x14ac:dyDescent="0.25">
      <c r="A30" s="29" t="str">
        <f>_xll.Assistant.XL.RIK_AG("INF04_0_0_0_0_0_0_D=0x0;INF02@E=0,S=1005,G=0,T=0_1,P=-1@E=1,S=1022@@@R=A,S=1257,V={0}:R=B,S=1137,V={1}:R=C,S=1005,V={2}:R=D,S=1007,V={3}:R=E,S=1092,V={4}:R=F,S=1010,V=COUTOTPAT:R=G,S=1016,V=CONSTANTES:R=H,S=1081,V={5}:",$B$3,$D$3,$F$3,$H$3,$L$3,$J$3)</f>
        <v/>
      </c>
      <c r="B30" s="30"/>
      <c r="C30" s="31"/>
      <c r="D30" s="32"/>
      <c r="E30" s="29" t="str">
        <f>_xll.Assistant.XL.RIK_AG("INF04_0_0_0_0_0_0_D=0x0;INF02@E=0,S=1005,G=0,T=0_1,P=-1@E=1,S=1022@@@R=A,S=1257,V={0}:R=B,S=1137,V={1}:R=C,S=1005,V={2}:R=D,S=1007,V={3}:R=E,S=1092,V={4}:R=F,S=1010,V=COUTOTPAT:R=G,S=1016,V=CONSTANTES:R=H,S=1081,V={5}:",$B$3,$D$3,$F$3,$H$3,$M$3,$J$3)</f>
        <v/>
      </c>
      <c r="F30" s="27"/>
      <c r="G30" s="34"/>
      <c r="H30" s="28"/>
      <c r="I30" s="29" t="str">
        <f>_xll.Assistant.XL.RIK_AG("INF04_0_0_0_0_0_0_D=0x0;INF02@E=0,S=1005,G=0,T=0_1,P=-1@E=1,S=1022@@@R=A,S=1257,V={0}:R=B,S=1137,V={1}:R=C,S=1005,V={2}:R=D,S=1007,V={3}:R=E,S=1092,V={4}:R=F,S=1010,V=COUTOTPAT:R=G,S=1016,V=CONSTANTES:R=H,S=1081,V={5}:",$B$3,$D$3,$F$3,$H$3,$N$3,$J$3)</f>
        <v/>
      </c>
      <c r="J30" s="27"/>
      <c r="K30" s="36"/>
    </row>
    <row r="31" spans="1:11" ht="15" customHeight="1" x14ac:dyDescent="0.25">
      <c r="A31" s="33"/>
      <c r="B31" s="27"/>
      <c r="C31" s="34"/>
      <c r="D31" s="37"/>
      <c r="E31" s="33"/>
      <c r="F31" s="27"/>
      <c r="G31" s="34"/>
      <c r="H31" s="28"/>
      <c r="I31" s="35"/>
      <c r="J31" s="27"/>
      <c r="K31" s="36"/>
    </row>
    <row r="32" spans="1:11" ht="15" customHeight="1" x14ac:dyDescent="0.25">
      <c r="A32" s="33"/>
      <c r="B32" s="27"/>
      <c r="C32" s="34"/>
      <c r="D32" s="37"/>
      <c r="E32" s="33"/>
      <c r="F32" s="27"/>
      <c r="G32" s="34"/>
      <c r="H32" s="28"/>
      <c r="I32" s="35"/>
      <c r="J32" s="27"/>
      <c r="K32" s="36"/>
    </row>
    <row r="33" spans="1:11" ht="15" customHeight="1" x14ac:dyDescent="0.25">
      <c r="A33" s="33"/>
      <c r="B33" s="27"/>
      <c r="C33" s="34"/>
      <c r="D33" s="37"/>
      <c r="E33" s="33"/>
      <c r="F33" s="27"/>
      <c r="G33" s="34"/>
      <c r="H33" s="28"/>
      <c r="I33" s="35"/>
      <c r="J33" s="27"/>
      <c r="K33" s="36"/>
    </row>
    <row r="34" spans="1:11" ht="15" customHeight="1" x14ac:dyDescent="0.25">
      <c r="A34" s="33"/>
      <c r="B34" s="27"/>
      <c r="C34" s="34"/>
      <c r="D34" s="37"/>
      <c r="E34" s="33"/>
      <c r="F34" s="27"/>
      <c r="G34" s="34"/>
      <c r="H34" s="28"/>
      <c r="I34" s="35"/>
      <c r="J34" s="27"/>
      <c r="K34" s="36"/>
    </row>
    <row r="35" spans="1:11" ht="15" customHeight="1" x14ac:dyDescent="0.25">
      <c r="A35" s="33"/>
      <c r="B35" s="27"/>
      <c r="C35" s="34"/>
      <c r="D35" s="37"/>
      <c r="E35" s="33"/>
      <c r="F35" s="27"/>
      <c r="G35" s="34"/>
      <c r="H35" s="28"/>
      <c r="I35" s="35"/>
      <c r="J35" s="27"/>
      <c r="K35" s="36"/>
    </row>
    <row r="36" spans="1:11" ht="15" customHeight="1" x14ac:dyDescent="0.25">
      <c r="A36" s="33"/>
      <c r="B36" s="27"/>
      <c r="C36" s="34"/>
      <c r="D36" s="37"/>
      <c r="E36" s="33"/>
      <c r="F36" s="27"/>
      <c r="G36" s="34"/>
      <c r="H36" s="28"/>
      <c r="I36" s="35"/>
      <c r="J36" s="27"/>
      <c r="K36" s="36"/>
    </row>
    <row r="37" spans="1:11" ht="15" customHeight="1" x14ac:dyDescent="0.25">
      <c r="A37" s="33"/>
      <c r="B37" s="27"/>
      <c r="C37" s="34"/>
      <c r="D37" s="37"/>
      <c r="E37" s="33"/>
      <c r="F37" s="27"/>
      <c r="G37" s="34"/>
      <c r="H37" s="28"/>
      <c r="I37" s="35"/>
      <c r="J37" s="27"/>
      <c r="K37" s="36"/>
    </row>
    <row r="38" spans="1:11" ht="15" customHeight="1" x14ac:dyDescent="0.25">
      <c r="A38" s="33"/>
      <c r="B38" s="27"/>
      <c r="C38" s="34"/>
      <c r="D38" s="37"/>
      <c r="E38" s="33"/>
      <c r="F38" s="27"/>
      <c r="G38" s="34"/>
      <c r="H38" s="28"/>
      <c r="I38" s="35"/>
      <c r="J38" s="27"/>
      <c r="K38" s="36"/>
    </row>
    <row r="39" spans="1:11" ht="15" customHeight="1" x14ac:dyDescent="0.25">
      <c r="A39" s="33"/>
      <c r="B39" s="27"/>
      <c r="C39" s="34"/>
      <c r="D39" s="37"/>
      <c r="E39" s="33"/>
      <c r="F39" s="27"/>
      <c r="G39" s="34"/>
      <c r="H39" s="28"/>
      <c r="I39" s="35"/>
      <c r="J39" s="27"/>
      <c r="K39" s="36"/>
    </row>
    <row r="40" spans="1:11" ht="15" customHeight="1" x14ac:dyDescent="0.25">
      <c r="A40" s="33"/>
      <c r="B40" s="27"/>
      <c r="C40" s="34"/>
      <c r="D40" s="37"/>
      <c r="E40" s="33"/>
      <c r="F40" s="27"/>
      <c r="G40" s="34"/>
      <c r="H40" s="28"/>
      <c r="I40" s="35"/>
      <c r="J40" s="27"/>
      <c r="K40" s="36"/>
    </row>
    <row r="41" spans="1:11" ht="15" customHeight="1" x14ac:dyDescent="0.25">
      <c r="A41" s="33"/>
      <c r="B41" s="27"/>
      <c r="C41" s="34"/>
      <c r="D41" s="37"/>
      <c r="E41" s="33"/>
      <c r="F41" s="27"/>
      <c r="G41" s="34"/>
      <c r="H41" s="28"/>
      <c r="I41" s="35"/>
      <c r="J41" s="27"/>
      <c r="K41" s="36"/>
    </row>
    <row r="42" spans="1:11" ht="15" customHeight="1" x14ac:dyDescent="0.25">
      <c r="A42" s="33"/>
      <c r="B42" s="27"/>
      <c r="C42" s="34"/>
      <c r="D42" s="37"/>
      <c r="E42" s="33"/>
      <c r="F42" s="27"/>
      <c r="G42" s="34"/>
      <c r="H42" s="28"/>
      <c r="I42" s="35"/>
      <c r="J42" s="27"/>
      <c r="K42" s="36"/>
    </row>
    <row r="43" spans="1:11" ht="15" customHeight="1" x14ac:dyDescent="0.25">
      <c r="A43" s="33"/>
      <c r="B43" s="27"/>
      <c r="C43" s="34"/>
      <c r="D43" s="37"/>
      <c r="E43" s="33"/>
      <c r="F43" s="27"/>
      <c r="G43" s="34"/>
      <c r="H43" s="28"/>
      <c r="I43" s="35"/>
      <c r="J43" s="27"/>
      <c r="K43" s="36"/>
    </row>
    <row r="44" spans="1:11" ht="15" customHeight="1" x14ac:dyDescent="0.25">
      <c r="A44" s="33"/>
      <c r="B44" s="27"/>
      <c r="C44" s="34"/>
      <c r="D44" s="37"/>
      <c r="E44" s="33"/>
      <c r="F44" s="27"/>
      <c r="G44" s="34"/>
      <c r="H44" s="28"/>
      <c r="I44" s="35"/>
      <c r="J44" s="27"/>
      <c r="K44" s="36"/>
    </row>
    <row r="45" spans="1:11" ht="17.25" x14ac:dyDescent="0.25">
      <c r="A45" s="38"/>
      <c r="B45" s="27"/>
      <c r="C45" s="34"/>
      <c r="D45" s="39"/>
      <c r="E45" s="38"/>
      <c r="F45" s="27"/>
      <c r="G45" s="34"/>
      <c r="H45" s="28"/>
      <c r="I45" s="40"/>
      <c r="J45" s="27"/>
      <c r="K45" s="36"/>
    </row>
    <row r="46" spans="1:11" ht="17.25" x14ac:dyDescent="0.25">
      <c r="A46" s="41"/>
      <c r="B46" s="42"/>
      <c r="C46" s="43"/>
      <c r="D46" s="39"/>
      <c r="E46" s="41"/>
      <c r="F46" s="42"/>
      <c r="G46" s="43"/>
      <c r="H46" s="28"/>
      <c r="I46" s="40"/>
      <c r="J46" s="27"/>
      <c r="K46" s="36"/>
    </row>
    <row r="47" spans="1:11" ht="26.25" x14ac:dyDescent="0.45">
      <c r="A47" s="153">
        <f>YEAR($K$3)-2</f>
        <v>2017</v>
      </c>
      <c r="B47" s="171"/>
      <c r="C47" s="172"/>
      <c r="D47" s="44"/>
      <c r="E47" s="153">
        <f>YEAR($K$3)-1</f>
        <v>2018</v>
      </c>
      <c r="F47" s="171"/>
      <c r="G47" s="172"/>
      <c r="H47" s="44"/>
      <c r="I47" s="177">
        <f>YEAR($K$3)</f>
        <v>2019</v>
      </c>
      <c r="J47" s="178"/>
      <c r="K47" s="179"/>
    </row>
    <row r="48" spans="1:11" ht="26.25" x14ac:dyDescent="0.45">
      <c r="A48" s="154"/>
      <c r="B48" s="173"/>
      <c r="C48" s="174"/>
      <c r="D48" s="44"/>
      <c r="E48" s="154"/>
      <c r="F48" s="173"/>
      <c r="G48" s="174"/>
      <c r="H48" s="44"/>
      <c r="I48" s="177"/>
      <c r="J48" s="178"/>
      <c r="K48" s="179"/>
    </row>
    <row r="49" spans="1:11" ht="26.25" x14ac:dyDescent="0.45">
      <c r="A49" s="155"/>
      <c r="B49" s="175"/>
      <c r="C49" s="176"/>
      <c r="D49" s="44"/>
      <c r="E49" s="155"/>
      <c r="F49" s="175"/>
      <c r="G49" s="176"/>
      <c r="H49" s="44"/>
      <c r="I49" s="177"/>
      <c r="J49" s="178"/>
      <c r="K49" s="179"/>
    </row>
    <row r="51" spans="1:11" x14ac:dyDescent="0.25">
      <c r="A51" s="150" t="s">
        <v>39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2"/>
    </row>
    <row r="52" spans="1:11" x14ac:dyDescent="0.25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2"/>
    </row>
    <row r="53" spans="1:11" ht="0.75" customHeight="1" x14ac:dyDescent="0.25">
      <c r="A53" s="82" t="str">
        <f>_xll.Assistant.XL.RIK_AL("INF04__2_0_0,F=B='1',U='0',I='0',FN='Calibri',FS='10',FC='#FFFFFF',BC='#A5A5A5',AH='1',AV='1',Br=[$top-$bottom],BrS='1',BrC='#778899'_0,C=Total,F=B='1',U='0',I='0',FN='Calibri',FS='12',FC='#000000',BC='#FFFFFF',AH='1',AV"&amp;"='1',Br=[$top-$bottom],BrS='1',BrC='#778899'_15,F,N_0_0_1_D=15x2;INF02@E=0,S=1250,G=0,T=0,P=0,O=NF='Texte'_B='0'_U='0'_I='0'_FN='Calibri'_FS='12'_FC='#000000'_BC='#FFFFFF'_AH='1'_AV='1'_Br=[$left]_BrS='1'_BrC='#A9A9A9'_W"&amp;"pT='0':E=1,S=1282,G=0,T=1,P=1,O=NF='Nombre'_B='0'_U='0'_I='0'_FN='Calibri'_FS='12'_FC='#000000'_BC='#FFFFFF'_AH='3'_AV='1'_Br=[]_BrS='0'_BrC='#FFFFFF'_WpT='0':@R=A,S=1257,V={0}:R=B,S=1016,V=CONSTANTES:R=C,S=1092,V={1}:R="&amp;"D,S=1137,V={2}:R=E,S=1005,V={3}:R=F,S=1081,V={4}:R=G,S=1010,V=BRUT:R=H,S=1044,V=FEMME:R=I,S=1007,V={5}:",$B$3,$N$3,$D$3,$F$3,$J$3,$H$3)</f>
        <v/>
      </c>
      <c r="B53" s="83"/>
      <c r="D53" s="84" t="str">
        <f>_xll.Assistant.XL.RIK_AL("INF04__2_0_0,F=B='1',U='0',I='0',FN='Calibri',FS='10',FC='#FFFFFF',BC='#A5A5A5',AH='1',AV='1',Br=[$top-$bottom],BrS='1',BrC='#778899'_0,C=Total,F=B='1',U='0',I='0',FN='Calibri',FS='12',FC='#000000',BC='#FFFFFF',AH='1',AV"&amp;"='1',Br=[$top-$bottom],BrS='1',BrC='#778899'_15,F,N_0_0_1_D=15x2;INF02@E=0,S=1250,G=0,T=0,P=0,O=NF='Texte'_B='0'_U='0'_I='0'_FN='Calibri'_FS='12'_FC='#000000'_BC='#FFFFFF'_AH='1'_AV='1'_Br=[]_BrS='0'_BrC='#FFFFFF'_WpT='0"&amp;"':E=1,S=1282,G=0,T=1,P=1,O=NF='Nombre'_B='0'_U='0'_I='0'_FN='Calibri'_FS='12'_FC='#000000'_BC='#FFFFFF'_AH='3'_AV='1'_Br=[$right]_BrS='1'_BrC='#A9A9A9'_WpT='0':@R=A,S=1257,V={0}:R=B,S=1016,V=CONSTANTES:R=C,S=1092,V={1}:R"&amp;"=D,S=1137,V={2}:R=E,S=1005,V={3}:R=F,S=1081,V={4}:R=G,S=1010,V=BRUT:R=H,S=1044,V=HOMME:R=I,S=1007,V={5}:",$B$3,$N$3,$D$3,$F$3,$J$3,$H$3)</f>
        <v/>
      </c>
      <c r="E53" s="85"/>
      <c r="G53" s="82" t="str">
        <f>_xll.Assistant.XL.RIK_AL("INF04__2_0_0,F=B='1',U='0',I='0',FN='Calibri',FS='10',FC='#FFFFFF',BC='#A5A5A5',AH='1',AV='1',Br=[$top-$bottom],BrS='1',BrC='#778899'_0,C=Total,F=B='1',U='0',I='0',FN='Calibri',FS='10',FC='#000000',BC='#FFFFFF',AH='1',AV"&amp;"='1',Br=[$top-$bottom],BrS='1',BrC='#778899'_15,F,N_0_0_1_D=0x2;INF02@E=0,S=1250,G=0,T=0,P=0,O=NF='Texte'_B='0'_U='0'_I='0'_FN='Calibri'_FS='12'_FC='#000000'_BC='#FFFFFF'_AH='1'_AV='1'_Br=[$left]_BrS='1'_BrC='#A9A9A9'_Wp"&amp;"T='0':E=1,S=1282,G=0,T=0,P=1,C=&lt;&gt;0,O=NF='Nombre'_B='0'_U='0'_I='0'_FN='Calibri'_FS='12'_FC='#000000'_BC='#FFFFFF'_AH='3'_AV='1'_Br=[]_BrS='0'_BrC='#FFFFFF'_WpT='0':@R=A,S=1257,V=DemoInsideSAgePaie:R=B,S=1016,V=CONSTANTES"&amp;":R=C,S=1092,V=201601..201612:R=D,S=1137,V=*:R=E,S=1005,V=*:R=F,S=1081,V=*:R=G,S=1010,V=BRUT:R=H,S=1044,V=FEMME:R=I,S=1007,V={0}:",$H$3)</f>
        <v/>
      </c>
      <c r="H53" s="83"/>
      <c r="J53" s="84" t="str">
        <f>_xll.Assistant.XL.RIK_AL("INF04__2_0_0,F=B='1',U='0',I='0',FN='Calibri',FS='10',FC='#FFFFFF',BC='#A5A5A5',AH='1',AV='1',Br=[$top-$bottom],BrS='1',BrC='#778899'_0,C=Total,F=B='1',U='0',I='0',FN='Calibri',FS='10',FC='#000000',BC='#FFFFFF',AH='1',AV"&amp;"='1',Br=[$top-$bottom],BrS='1',BrC='#778899'_15,F,N_0_0_1_D=15x2;INF02@E=0,S=1250,G=0,T=0,P=0,O=NF='Texte'_B='0'_U='0'_I='0'_FN='Calibri'_FS='12'_FC='#000000'_BC='#FFFFFF'_AH='1'_AV='1'_Br=[]_BrS='0'_BrC='#FFFFFF'_WpT='0"&amp;"':E=1,S=1282,G=0,T=0,P=1,C=&lt;&gt;0,O=NF='Nombre'_B='0'_U='0'_I='0'_FN='Calibri'_FS='12'_FC='#000000'_BC='#FFFFFF'_AH='3'_AV='1'_Br=[$right]_BrS='1'_BrC='#A9A9A9'_WpT='0':@R=A,S=1257,V={0}:R=B,S=1016,V=CONSTANTES:R=C,S=1092,V"&amp;"={1}:R=D,S=1137,V={2}:R=E,S=1005,V={3}:R=F,S=1081,V={4}:R=G,S=1010,V=BRUT:R=H,S=1044,V=HOMME:R=I,S=1007,V={5}:",$B$3,$N$3,$D$3,$F$3,$J$3,$H$3)</f>
        <v/>
      </c>
      <c r="K53" s="85"/>
    </row>
    <row r="54" spans="1:11" ht="15.75" x14ac:dyDescent="0.25">
      <c r="A54" s="86" t="s">
        <v>96</v>
      </c>
      <c r="B54" s="87">
        <v>14500</v>
      </c>
      <c r="D54" s="88" t="s">
        <v>85</v>
      </c>
      <c r="E54" s="89">
        <v>44468.04</v>
      </c>
      <c r="G54" s="82"/>
      <c r="H54" s="83"/>
      <c r="J54" s="88" t="s">
        <v>70</v>
      </c>
      <c r="K54" s="89">
        <v>3750</v>
      </c>
    </row>
    <row r="55" spans="1:11" ht="15.75" x14ac:dyDescent="0.25">
      <c r="A55" s="86" t="s">
        <v>97</v>
      </c>
      <c r="B55" s="87">
        <v>14500</v>
      </c>
      <c r="D55" s="88" t="s">
        <v>86</v>
      </c>
      <c r="E55" s="89">
        <v>32775</v>
      </c>
      <c r="J55" s="88" t="s">
        <v>71</v>
      </c>
      <c r="K55" s="89">
        <v>5000</v>
      </c>
    </row>
    <row r="56" spans="1:11" ht="15.75" x14ac:dyDescent="0.25">
      <c r="A56" s="86" t="s">
        <v>98</v>
      </c>
      <c r="B56" s="87">
        <v>12075</v>
      </c>
      <c r="D56" s="88" t="s">
        <v>87</v>
      </c>
      <c r="E56" s="89">
        <v>15000</v>
      </c>
      <c r="J56" s="88" t="s">
        <v>72</v>
      </c>
      <c r="K56" s="89">
        <v>5019.2299999999996</v>
      </c>
    </row>
    <row r="57" spans="1:11" ht="15.75" x14ac:dyDescent="0.25">
      <c r="A57" s="86" t="s">
        <v>99</v>
      </c>
      <c r="B57" s="87">
        <v>11700</v>
      </c>
      <c r="D57" s="88" t="s">
        <v>88</v>
      </c>
      <c r="E57" s="89">
        <v>14674.43</v>
      </c>
      <c r="J57" s="88" t="s">
        <v>73</v>
      </c>
      <c r="K57" s="89">
        <v>5999.2</v>
      </c>
    </row>
    <row r="58" spans="1:11" ht="15.75" x14ac:dyDescent="0.25">
      <c r="A58" s="86" t="s">
        <v>100</v>
      </c>
      <c r="B58" s="87">
        <v>11596</v>
      </c>
      <c r="D58" s="88" t="s">
        <v>89</v>
      </c>
      <c r="E58" s="89">
        <v>14500</v>
      </c>
      <c r="J58" s="88" t="s">
        <v>74</v>
      </c>
      <c r="K58" s="89">
        <v>8050</v>
      </c>
    </row>
    <row r="59" spans="1:11" ht="15.75" x14ac:dyDescent="0.25">
      <c r="A59" s="86" t="s">
        <v>101</v>
      </c>
      <c r="B59" s="87">
        <v>11167.66</v>
      </c>
      <c r="D59" s="88" t="s">
        <v>90</v>
      </c>
      <c r="E59" s="89">
        <v>14000</v>
      </c>
      <c r="J59" s="88" t="s">
        <v>75</v>
      </c>
      <c r="K59" s="89">
        <v>8050</v>
      </c>
    </row>
    <row r="60" spans="1:11" ht="15.75" x14ac:dyDescent="0.25">
      <c r="A60" s="86" t="s">
        <v>102</v>
      </c>
      <c r="B60" s="87">
        <v>10300</v>
      </c>
      <c r="D60" s="88" t="s">
        <v>91</v>
      </c>
      <c r="E60" s="89">
        <v>13500</v>
      </c>
      <c r="J60" s="88" t="s">
        <v>76</v>
      </c>
      <c r="K60" s="89">
        <v>8067</v>
      </c>
    </row>
    <row r="61" spans="1:11" ht="15.75" x14ac:dyDescent="0.25">
      <c r="A61" s="86" t="s">
        <v>103</v>
      </c>
      <c r="B61" s="87">
        <v>10300</v>
      </c>
      <c r="D61" s="88" t="s">
        <v>92</v>
      </c>
      <c r="E61" s="89">
        <v>13500</v>
      </c>
      <c r="J61" s="88" t="s">
        <v>77</v>
      </c>
      <c r="K61" s="89">
        <v>8732.39</v>
      </c>
    </row>
    <row r="62" spans="1:11" ht="15.75" x14ac:dyDescent="0.25">
      <c r="A62" s="86" t="s">
        <v>104</v>
      </c>
      <c r="B62" s="87">
        <v>9401.7900000000009</v>
      </c>
      <c r="D62" s="88" t="s">
        <v>93</v>
      </c>
      <c r="E62" s="89">
        <v>12875</v>
      </c>
      <c r="J62" s="88" t="s">
        <v>78</v>
      </c>
      <c r="K62" s="89">
        <v>9000</v>
      </c>
    </row>
    <row r="63" spans="1:11" ht="15.75" x14ac:dyDescent="0.25">
      <c r="A63" s="86" t="s">
        <v>105</v>
      </c>
      <c r="B63" s="87">
        <v>8050</v>
      </c>
      <c r="D63" s="88" t="s">
        <v>94</v>
      </c>
      <c r="E63" s="89">
        <v>12500</v>
      </c>
      <c r="J63" s="88" t="s">
        <v>79</v>
      </c>
      <c r="K63" s="89">
        <v>9540</v>
      </c>
    </row>
    <row r="64" spans="1:11" ht="15.75" x14ac:dyDescent="0.25">
      <c r="A64" s="86" t="s">
        <v>106</v>
      </c>
      <c r="B64" s="87">
        <v>7125.58</v>
      </c>
      <c r="D64" s="88" t="s">
        <v>84</v>
      </c>
      <c r="E64" s="89">
        <v>11500</v>
      </c>
      <c r="J64" s="88" t="s">
        <v>80</v>
      </c>
      <c r="K64" s="89">
        <v>10127</v>
      </c>
    </row>
    <row r="65" spans="1:11" ht="15.75" x14ac:dyDescent="0.25">
      <c r="A65" s="86" t="s">
        <v>107</v>
      </c>
      <c r="B65" s="87">
        <v>5204.26</v>
      </c>
      <c r="D65" s="88" t="s">
        <v>95</v>
      </c>
      <c r="E65" s="89">
        <v>11500</v>
      </c>
      <c r="J65" s="88" t="s">
        <v>81</v>
      </c>
      <c r="K65" s="89">
        <v>10300</v>
      </c>
    </row>
    <row r="66" spans="1:11" ht="15.75" x14ac:dyDescent="0.25">
      <c r="A66" s="86" t="s">
        <v>108</v>
      </c>
      <c r="B66" s="87">
        <v>4312.5</v>
      </c>
      <c r="D66" s="88" t="s">
        <v>83</v>
      </c>
      <c r="E66" s="89">
        <v>11040</v>
      </c>
      <c r="J66" s="88" t="s">
        <v>82</v>
      </c>
      <c r="K66" s="89">
        <v>10925</v>
      </c>
    </row>
    <row r="67" spans="1:11" ht="15.75" x14ac:dyDescent="0.25">
      <c r="A67" s="86" t="s">
        <v>109</v>
      </c>
      <c r="B67" s="87">
        <v>1610</v>
      </c>
      <c r="D67" s="88" t="s">
        <v>82</v>
      </c>
      <c r="E67" s="89">
        <v>10925</v>
      </c>
      <c r="J67" s="88" t="s">
        <v>83</v>
      </c>
      <c r="K67" s="89">
        <v>11040</v>
      </c>
    </row>
    <row r="68" spans="1:11" ht="15.75" x14ac:dyDescent="0.25">
      <c r="A68" s="86" t="s">
        <v>110</v>
      </c>
      <c r="B68" s="87">
        <v>1158.4000000000001</v>
      </c>
      <c r="D68" s="88" t="s">
        <v>81</v>
      </c>
      <c r="E68" s="89">
        <v>10300</v>
      </c>
      <c r="J68" s="88" t="s">
        <v>84</v>
      </c>
      <c r="K68" s="89">
        <v>11500</v>
      </c>
    </row>
    <row r="69" spans="1:11" ht="15" customHeight="1" x14ac:dyDescent="0.25">
      <c r="A69" s="154" t="s">
        <v>40</v>
      </c>
      <c r="B69" s="173"/>
      <c r="C69" s="173"/>
      <c r="D69" s="173"/>
      <c r="E69" s="173"/>
      <c r="G69" s="173" t="s">
        <v>41</v>
      </c>
      <c r="H69" s="173"/>
      <c r="I69" s="173"/>
      <c r="J69" s="173"/>
      <c r="K69" s="174"/>
    </row>
    <row r="70" spans="1:11" ht="15" customHeight="1" x14ac:dyDescent="0.25">
      <c r="A70" s="154"/>
      <c r="B70" s="173"/>
      <c r="C70" s="173"/>
      <c r="D70" s="173"/>
      <c r="E70" s="173"/>
      <c r="G70" s="173"/>
      <c r="H70" s="173"/>
      <c r="I70" s="173"/>
      <c r="J70" s="173"/>
      <c r="K70" s="174"/>
    </row>
    <row r="71" spans="1:11" ht="15" customHeight="1" x14ac:dyDescent="0.25">
      <c r="A71" s="154"/>
      <c r="B71" s="173"/>
      <c r="C71" s="173"/>
      <c r="D71" s="173"/>
      <c r="E71" s="173"/>
      <c r="G71" s="173"/>
      <c r="H71" s="173"/>
      <c r="I71" s="173"/>
      <c r="J71" s="173"/>
      <c r="K71" s="174"/>
    </row>
    <row r="73" spans="1:11" x14ac:dyDescent="0.25">
      <c r="A73" s="150" t="s">
        <v>42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2"/>
    </row>
    <row r="74" spans="1:11" x14ac:dyDescent="0.25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2"/>
    </row>
    <row r="75" spans="1:11" ht="15" customHeight="1" x14ac:dyDescent="0.25">
      <c r="A75" s="29" t="str">
        <f>_xll.Assistant.XL.RIK_AG("INF04_0_3_0_0_0_0_D=0x0;INF02@E=0,S=1044,G=0,T=0_0,P=-1@E=3,S=1022@@@R=A,S=1257,V={0}:R=B,S=1137,V={1}:R=C,S=1005,V={2}:R=D,S=1007,V={3}:R=E,S=1092,V={4}:R=F,S=1010,V=BRUT:R=G,S=1016,V=CONSTANTES:R=H,S=1081,V={5}:",$B$3,$D$3,$F$3,$H$3,$N$3,$J$3)</f>
        <v/>
      </c>
      <c r="B75" s="30"/>
      <c r="C75" s="31"/>
      <c r="D75" s="32"/>
      <c r="E75" s="29" t="str">
        <f>_xll.Assistant.XL.RIK_AG("INF04_0_3_0_0_0_0_D=0x0;INF02@E=0,S=1081,G=0,T=0_0,P=-1@E=3,S=1022@@@R=A,S=1257,V={0}:R=B,S=1137,V={1}:R=C,S=1005,V={2}:R=D,S=1007,V={3}:R=E,S=1092,V={4}:R=F,S=1010,V=BRUT:R=G,S=1016,V=CONSTANTES:R=H,S=1081,V={5}:",$B$3,$D$3,$F$3,$H$3,$N$3,$J$3)</f>
        <v/>
      </c>
      <c r="F75" s="27"/>
      <c r="G75" s="34"/>
      <c r="H75" s="28"/>
      <c r="I75" s="29" t="str">
        <f>_xll.Assistant.XL.RIK_AG("INF04_0_3_0_0_0_0_D=0x0;INF02@E=0,S=1063,G=0,T=0_0,P=-1@E=3,S=1022@@@R=A,S=1257,V={0}:R=B,S=1137,V={1}:R=C,S=1005,V={2}:R=D,S=1007,V={3}:R=E,S=1092,V={4}:R=F,S=1010,V=BRUT:R=G,S=1016,V=CONSTANTES:R=H,S=1081,V={5}:",$B$3,$D$3,$F$3,$H$3,$N$3,$J$3)</f>
        <v/>
      </c>
      <c r="J75" s="27"/>
      <c r="K75" s="36"/>
    </row>
    <row r="76" spans="1:11" ht="15" customHeight="1" x14ac:dyDescent="0.25">
      <c r="A76" s="33"/>
      <c r="B76" s="27"/>
      <c r="C76" s="34"/>
      <c r="D76" s="37"/>
      <c r="E76" s="33"/>
      <c r="F76" s="27"/>
      <c r="G76" s="34"/>
      <c r="H76" s="28"/>
      <c r="I76" s="35"/>
      <c r="J76" s="27"/>
      <c r="K76" s="36"/>
    </row>
    <row r="77" spans="1:11" ht="15" customHeight="1" x14ac:dyDescent="0.25">
      <c r="A77" s="33"/>
      <c r="B77" s="27"/>
      <c r="C77" s="34"/>
      <c r="D77" s="37"/>
      <c r="E77" s="33"/>
      <c r="F77" s="27"/>
      <c r="G77" s="34"/>
      <c r="H77" s="28"/>
      <c r="I77" s="35"/>
      <c r="J77" s="27"/>
      <c r="K77" s="36"/>
    </row>
    <row r="78" spans="1:11" ht="15" customHeight="1" x14ac:dyDescent="0.25">
      <c r="A78" s="33"/>
      <c r="B78" s="27"/>
      <c r="C78" s="34"/>
      <c r="D78" s="37"/>
      <c r="E78" s="33"/>
      <c r="F78" s="27"/>
      <c r="G78" s="34"/>
      <c r="H78" s="28"/>
      <c r="I78" s="35"/>
      <c r="J78" s="27"/>
      <c r="K78" s="36"/>
    </row>
    <row r="79" spans="1:11" ht="15" customHeight="1" x14ac:dyDescent="0.25">
      <c r="A79" s="33"/>
      <c r="B79" s="27"/>
      <c r="C79" s="34"/>
      <c r="D79" s="37"/>
      <c r="E79" s="33"/>
      <c r="F79" s="27"/>
      <c r="G79" s="34"/>
      <c r="H79" s="28"/>
      <c r="I79" s="35"/>
      <c r="J79" s="27"/>
      <c r="K79" s="36"/>
    </row>
    <row r="80" spans="1:11" ht="15" customHeight="1" x14ac:dyDescent="0.25">
      <c r="A80" s="33"/>
      <c r="B80" s="27"/>
      <c r="C80" s="34"/>
      <c r="D80" s="37"/>
      <c r="E80" s="33"/>
      <c r="F80" s="27"/>
      <c r="G80" s="34"/>
      <c r="H80" s="28"/>
      <c r="I80" s="35"/>
      <c r="J80" s="27"/>
      <c r="K80" s="36"/>
    </row>
    <row r="81" spans="1:11" ht="15" customHeight="1" x14ac:dyDescent="0.25">
      <c r="A81" s="33"/>
      <c r="B81" s="27"/>
      <c r="C81" s="34"/>
      <c r="D81" s="37"/>
      <c r="E81" s="33"/>
      <c r="F81" s="27"/>
      <c r="G81" s="34"/>
      <c r="H81" s="28"/>
      <c r="I81" s="35"/>
      <c r="J81" s="27"/>
      <c r="K81" s="36"/>
    </row>
    <row r="82" spans="1:11" ht="15" customHeight="1" x14ac:dyDescent="0.25">
      <c r="A82" s="33"/>
      <c r="B82" s="27"/>
      <c r="C82" s="34"/>
      <c r="D82" s="37"/>
      <c r="E82" s="33"/>
      <c r="F82" s="27"/>
      <c r="G82" s="34"/>
      <c r="H82" s="28"/>
      <c r="I82" s="35"/>
      <c r="J82" s="27"/>
      <c r="K82" s="36"/>
    </row>
    <row r="83" spans="1:11" ht="15" customHeight="1" x14ac:dyDescent="0.25">
      <c r="A83" s="33"/>
      <c r="B83" s="27"/>
      <c r="C83" s="34"/>
      <c r="D83" s="37"/>
      <c r="E83" s="33"/>
      <c r="F83" s="27"/>
      <c r="G83" s="34"/>
      <c r="H83" s="28"/>
      <c r="I83" s="35"/>
      <c r="J83" s="27"/>
      <c r="K83" s="36"/>
    </row>
    <row r="84" spans="1:11" ht="15" customHeight="1" x14ac:dyDescent="0.25">
      <c r="A84" s="33"/>
      <c r="B84" s="27"/>
      <c r="C84" s="34"/>
      <c r="D84" s="37"/>
      <c r="E84" s="33"/>
      <c r="F84" s="27"/>
      <c r="G84" s="34"/>
      <c r="H84" s="28"/>
      <c r="I84" s="35"/>
      <c r="J84" s="27"/>
      <c r="K84" s="36"/>
    </row>
    <row r="85" spans="1:11" ht="15" customHeight="1" x14ac:dyDescent="0.25">
      <c r="A85" s="33"/>
      <c r="B85" s="27"/>
      <c r="C85" s="34"/>
      <c r="D85" s="37"/>
      <c r="E85" s="33"/>
      <c r="F85" s="27"/>
      <c r="G85" s="34"/>
      <c r="H85" s="28"/>
      <c r="I85" s="35"/>
      <c r="J85" s="27"/>
      <c r="K85" s="36"/>
    </row>
    <row r="86" spans="1:11" ht="15" customHeight="1" x14ac:dyDescent="0.25">
      <c r="A86" s="33"/>
      <c r="B86" s="27"/>
      <c r="C86" s="34"/>
      <c r="D86" s="37"/>
      <c r="E86" s="33"/>
      <c r="F86" s="27"/>
      <c r="G86" s="34"/>
      <c r="H86" s="28"/>
      <c r="I86" s="35"/>
      <c r="J86" s="27"/>
      <c r="K86" s="36"/>
    </row>
    <row r="87" spans="1:11" ht="15" customHeight="1" x14ac:dyDescent="0.25">
      <c r="A87" s="33"/>
      <c r="B87" s="27"/>
      <c r="C87" s="34"/>
      <c r="D87" s="37"/>
      <c r="E87" s="33"/>
      <c r="F87" s="27"/>
      <c r="G87" s="34"/>
      <c r="H87" s="28"/>
      <c r="I87" s="35"/>
      <c r="J87" s="27"/>
      <c r="K87" s="36"/>
    </row>
    <row r="88" spans="1:11" ht="15" customHeight="1" x14ac:dyDescent="0.25">
      <c r="A88" s="33"/>
      <c r="B88" s="27"/>
      <c r="C88" s="34"/>
      <c r="D88" s="37"/>
      <c r="E88" s="33"/>
      <c r="F88" s="27"/>
      <c r="G88" s="34"/>
      <c r="H88" s="28"/>
      <c r="I88" s="35"/>
      <c r="J88" s="27"/>
      <c r="K88" s="36"/>
    </row>
    <row r="89" spans="1:11" ht="15" customHeight="1" x14ac:dyDescent="0.25">
      <c r="A89" s="33"/>
      <c r="B89" s="27"/>
      <c r="C89" s="34"/>
      <c r="D89" s="37"/>
      <c r="E89" s="33"/>
      <c r="F89" s="27"/>
      <c r="G89" s="34"/>
      <c r="H89" s="28"/>
      <c r="I89" s="35"/>
      <c r="J89" s="27"/>
      <c r="K89" s="36"/>
    </row>
    <row r="90" spans="1:11" ht="15" customHeight="1" x14ac:dyDescent="0.25">
      <c r="A90" s="38"/>
      <c r="B90" s="27"/>
      <c r="C90" s="34"/>
      <c r="D90" s="39"/>
      <c r="E90" s="38"/>
      <c r="F90" s="27"/>
      <c r="G90" s="34"/>
      <c r="H90" s="28"/>
      <c r="I90" s="40"/>
      <c r="J90" s="27"/>
      <c r="K90" s="36"/>
    </row>
    <row r="91" spans="1:11" ht="15" customHeight="1" x14ac:dyDescent="0.25">
      <c r="A91" s="41"/>
      <c r="B91" s="42"/>
      <c r="C91" s="43"/>
      <c r="D91" s="39"/>
      <c r="E91" s="41"/>
      <c r="F91" s="42"/>
      <c r="G91" s="43"/>
      <c r="H91" s="28"/>
      <c r="I91" s="40"/>
      <c r="J91" s="27"/>
      <c r="K91" s="36"/>
    </row>
    <row r="92" spans="1:11" ht="26.25" x14ac:dyDescent="0.45">
      <c r="A92" s="153" t="s">
        <v>43</v>
      </c>
      <c r="B92" s="171"/>
      <c r="C92" s="172"/>
      <c r="D92" s="44"/>
      <c r="E92" s="153" t="s">
        <v>44</v>
      </c>
      <c r="F92" s="171"/>
      <c r="G92" s="172"/>
      <c r="H92" s="44"/>
      <c r="I92" s="177" t="s">
        <v>45</v>
      </c>
      <c r="J92" s="178"/>
      <c r="K92" s="179"/>
    </row>
    <row r="93" spans="1:11" ht="26.25" x14ac:dyDescent="0.45">
      <c r="A93" s="154"/>
      <c r="B93" s="173"/>
      <c r="C93" s="174"/>
      <c r="D93" s="44"/>
      <c r="E93" s="154"/>
      <c r="F93" s="173"/>
      <c r="G93" s="174"/>
      <c r="H93" s="44"/>
      <c r="I93" s="177"/>
      <c r="J93" s="178"/>
      <c r="K93" s="179"/>
    </row>
    <row r="94" spans="1:11" ht="26.25" x14ac:dyDescent="0.45">
      <c r="A94" s="155"/>
      <c r="B94" s="175"/>
      <c r="C94" s="176"/>
      <c r="D94" s="44"/>
      <c r="E94" s="155"/>
      <c r="F94" s="175"/>
      <c r="G94" s="176"/>
      <c r="H94" s="44"/>
      <c r="I94" s="177"/>
      <c r="J94" s="178"/>
      <c r="K94" s="179"/>
    </row>
    <row r="96" spans="1:11" x14ac:dyDescent="0.25">
      <c r="A96" s="150" t="s">
        <v>46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2"/>
    </row>
    <row r="97" spans="1:11" x14ac:dyDescent="0.25">
      <c r="A97" s="150"/>
      <c r="B97" s="151"/>
      <c r="C97" s="151"/>
      <c r="D97" s="151"/>
      <c r="E97" s="151"/>
      <c r="F97" s="151"/>
      <c r="G97" s="151"/>
      <c r="H97" s="151"/>
      <c r="I97" s="151"/>
      <c r="J97" s="151"/>
      <c r="K97" s="152"/>
    </row>
    <row r="98" spans="1:11" ht="15" customHeight="1" x14ac:dyDescent="0.25">
      <c r="A98" s="90" t="str">
        <f>_xll.Assistant.XL.RIK_AG("INF04_0_3_0_0_0_0_D=0x0;INF02@E=0,S=1137,G=0,T=0_0,P=-1@E=3,S=1022@@@R=A,S=1257,V={0}:R=B,S=1137,V={1}:R=C,S=1005,V={2}:R=D,S=1007,V={3}:R=E,S=1092,V={4}:R=F,S=1010,V=BRUT:R=G,S=1016,V=CONSTANTES:R=H,S=1081,V={5}:",$B$3,$D$3,$F$3,$H$3,$N$3,$J$3)</f>
        <v/>
      </c>
      <c r="B98" s="30"/>
      <c r="C98" s="91"/>
      <c r="D98" s="32"/>
      <c r="E98" s="90" t="str">
        <f>_xll.Assistant.XL.RIK_AG("INF04_0_3_0_0_0_0_D=0x0;INF02@E=0,S=1005,G=0,T=0_1,P=-1@E=3,S=1022@@@R=A,S=1257,V={0}:R=B,S=1137,V={1}:R=C,S=1005,V={2}:R=D,S=1007,V={3}:R=E,S=1092,V={4}:R=F,S=1010,V=BRUT:R=G,S=1016,V=CONSTANTES:R=H,S=1081,V={5}:",$B$3,$D$3,$F$3,$H$3,$N$3,$J$3)</f>
        <v/>
      </c>
      <c r="F98" s="27"/>
      <c r="G98" s="92"/>
      <c r="H98" s="28"/>
      <c r="I98" s="90" t="str">
        <f>_xll.Assistant.XL.RIK_AG("INF04_0_3_0_0_0_0_D=0x0;INF02@E=0,S=1007,G=0,T=0_1,P=-1@E=3,S=1022@@@R=A,S=1257,V={0}:R=B,S=1137,V={1}:R=C,S=1005,V={2}:R=D,S=1007,V={3}:R=E,S=1092,V={4}:R=F,S=1010,V=BRUT:R=G,S=1016,V=CONSTANTES:R=H,S=1081,V={5}:",$B$3,$D$3,$F$3,$H$3,$N$3,$J$3)</f>
        <v/>
      </c>
      <c r="J98" s="27"/>
      <c r="K98" s="92"/>
    </row>
    <row r="99" spans="1:11" ht="15" customHeight="1" x14ac:dyDescent="0.25">
      <c r="A99" s="93"/>
      <c r="B99" s="27"/>
      <c r="C99" s="92"/>
      <c r="D99" s="37"/>
      <c r="E99" s="93"/>
      <c r="F99" s="27"/>
      <c r="G99" s="92"/>
      <c r="H99" s="28"/>
      <c r="I99" s="93"/>
      <c r="J99" s="27"/>
      <c r="K99" s="92"/>
    </row>
    <row r="100" spans="1:11" ht="15" customHeight="1" x14ac:dyDescent="0.25">
      <c r="A100" s="93"/>
      <c r="B100" s="27"/>
      <c r="C100" s="92"/>
      <c r="D100" s="37"/>
      <c r="E100" s="93"/>
      <c r="F100" s="27"/>
      <c r="G100" s="92"/>
      <c r="H100" s="28"/>
      <c r="I100" s="93"/>
      <c r="J100" s="27"/>
      <c r="K100" s="92"/>
    </row>
    <row r="101" spans="1:11" ht="15" customHeight="1" x14ac:dyDescent="0.25">
      <c r="A101" s="93"/>
      <c r="B101" s="27"/>
      <c r="C101" s="92"/>
      <c r="D101" s="37"/>
      <c r="E101" s="93"/>
      <c r="F101" s="27"/>
      <c r="G101" s="92"/>
      <c r="H101" s="28"/>
      <c r="I101" s="93"/>
      <c r="J101" s="27"/>
      <c r="K101" s="92"/>
    </row>
    <row r="102" spans="1:11" ht="15" customHeight="1" x14ac:dyDescent="0.25">
      <c r="A102" s="93"/>
      <c r="B102" s="27"/>
      <c r="C102" s="92"/>
      <c r="D102" s="37"/>
      <c r="E102" s="93"/>
      <c r="F102" s="27"/>
      <c r="G102" s="92"/>
      <c r="H102" s="28"/>
      <c r="I102" s="93"/>
      <c r="J102" s="27"/>
      <c r="K102" s="92"/>
    </row>
    <row r="103" spans="1:11" ht="15" customHeight="1" x14ac:dyDescent="0.25">
      <c r="A103" s="93"/>
      <c r="B103" s="27"/>
      <c r="C103" s="92"/>
      <c r="D103" s="37"/>
      <c r="E103" s="93"/>
      <c r="F103" s="27"/>
      <c r="G103" s="92"/>
      <c r="H103" s="28"/>
      <c r="I103" s="93"/>
      <c r="J103" s="27"/>
      <c r="K103" s="92"/>
    </row>
    <row r="104" spans="1:11" ht="15" customHeight="1" x14ac:dyDescent="0.25">
      <c r="A104" s="93"/>
      <c r="B104" s="27"/>
      <c r="C104" s="92"/>
      <c r="D104" s="37"/>
      <c r="E104" s="93"/>
      <c r="F104" s="27"/>
      <c r="G104" s="92"/>
      <c r="H104" s="28"/>
      <c r="I104" s="93"/>
      <c r="J104" s="27"/>
      <c r="K104" s="92"/>
    </row>
    <row r="105" spans="1:11" ht="15" customHeight="1" x14ac:dyDescent="0.25">
      <c r="A105" s="93"/>
      <c r="B105" s="27"/>
      <c r="C105" s="92"/>
      <c r="D105" s="37"/>
      <c r="E105" s="93"/>
      <c r="F105" s="27"/>
      <c r="G105" s="92"/>
      <c r="H105" s="28"/>
      <c r="I105" s="93"/>
      <c r="J105" s="27"/>
      <c r="K105" s="92"/>
    </row>
    <row r="106" spans="1:11" ht="15" customHeight="1" x14ac:dyDescent="0.25">
      <c r="A106" s="93"/>
      <c r="B106" s="27"/>
      <c r="C106" s="92"/>
      <c r="D106" s="37"/>
      <c r="E106" s="93"/>
      <c r="F106" s="27"/>
      <c r="G106" s="92"/>
      <c r="H106" s="28"/>
      <c r="I106" s="93"/>
      <c r="J106" s="27"/>
      <c r="K106" s="92"/>
    </row>
    <row r="107" spans="1:11" ht="15" customHeight="1" x14ac:dyDescent="0.25">
      <c r="A107" s="93"/>
      <c r="B107" s="27"/>
      <c r="C107" s="92"/>
      <c r="D107" s="37"/>
      <c r="E107" s="93"/>
      <c r="F107" s="27"/>
      <c r="G107" s="92"/>
      <c r="H107" s="28"/>
      <c r="I107" s="93"/>
      <c r="J107" s="27"/>
      <c r="K107" s="92"/>
    </row>
    <row r="108" spans="1:11" ht="15" customHeight="1" x14ac:dyDescent="0.25">
      <c r="A108" s="93"/>
      <c r="B108" s="27"/>
      <c r="C108" s="92"/>
      <c r="D108" s="37"/>
      <c r="E108" s="93"/>
      <c r="F108" s="27"/>
      <c r="G108" s="92"/>
      <c r="H108" s="28"/>
      <c r="I108" s="93"/>
      <c r="J108" s="27"/>
      <c r="K108" s="92"/>
    </row>
    <row r="109" spans="1:11" ht="15" customHeight="1" x14ac:dyDescent="0.25">
      <c r="A109" s="93"/>
      <c r="B109" s="27"/>
      <c r="C109" s="92"/>
      <c r="D109" s="37"/>
      <c r="E109" s="93"/>
      <c r="F109" s="27"/>
      <c r="G109" s="92"/>
      <c r="H109" s="28"/>
      <c r="I109" s="93"/>
      <c r="J109" s="27"/>
      <c r="K109" s="92"/>
    </row>
    <row r="110" spans="1:11" ht="15" customHeight="1" x14ac:dyDescent="0.25">
      <c r="A110" s="93"/>
      <c r="B110" s="27"/>
      <c r="C110" s="92"/>
      <c r="D110" s="37"/>
      <c r="E110" s="93"/>
      <c r="F110" s="27"/>
      <c r="G110" s="92"/>
      <c r="H110" s="28"/>
      <c r="I110" s="93"/>
      <c r="J110" s="27"/>
      <c r="K110" s="92"/>
    </row>
    <row r="111" spans="1:11" ht="15" customHeight="1" x14ac:dyDescent="0.25">
      <c r="A111" s="93"/>
      <c r="B111" s="27"/>
      <c r="C111" s="92"/>
      <c r="D111" s="37"/>
      <c r="E111" s="93"/>
      <c r="F111" s="27"/>
      <c r="G111" s="92"/>
      <c r="H111" s="28"/>
      <c r="I111" s="93"/>
      <c r="J111" s="27"/>
      <c r="K111" s="92"/>
    </row>
    <row r="112" spans="1:11" ht="15" customHeight="1" x14ac:dyDescent="0.25">
      <c r="A112" s="93"/>
      <c r="B112" s="27"/>
      <c r="C112" s="92"/>
      <c r="D112" s="37"/>
      <c r="E112" s="93"/>
      <c r="F112" s="27"/>
      <c r="G112" s="92"/>
      <c r="H112" s="28"/>
      <c r="I112" s="93"/>
      <c r="J112" s="27"/>
      <c r="K112" s="92"/>
    </row>
    <row r="113" spans="1:11" ht="15" customHeight="1" x14ac:dyDescent="0.25">
      <c r="A113" s="94"/>
      <c r="B113" s="27"/>
      <c r="C113" s="92"/>
      <c r="D113" s="39"/>
      <c r="E113" s="94"/>
      <c r="F113" s="27"/>
      <c r="G113" s="92"/>
      <c r="H113" s="28"/>
      <c r="I113" s="94"/>
      <c r="J113" s="27"/>
      <c r="K113" s="92"/>
    </row>
    <row r="114" spans="1:11" ht="15" customHeight="1" x14ac:dyDescent="0.25">
      <c r="A114" s="95"/>
      <c r="B114" s="42"/>
      <c r="C114" s="96"/>
      <c r="D114" s="39"/>
      <c r="E114" s="95"/>
      <c r="F114" s="42"/>
      <c r="G114" s="96"/>
      <c r="H114" s="28"/>
      <c r="I114" s="95"/>
      <c r="J114" s="42"/>
      <c r="K114" s="96"/>
    </row>
    <row r="115" spans="1:11" ht="26.25" x14ac:dyDescent="0.45">
      <c r="A115" s="153" t="s">
        <v>13</v>
      </c>
      <c r="B115" s="171"/>
      <c r="C115" s="172"/>
      <c r="D115" s="44"/>
      <c r="E115" s="153" t="s">
        <v>14</v>
      </c>
      <c r="F115" s="171"/>
      <c r="G115" s="172"/>
      <c r="H115" s="44"/>
      <c r="I115" s="177" t="s">
        <v>15</v>
      </c>
      <c r="J115" s="178"/>
      <c r="K115" s="179"/>
    </row>
    <row r="116" spans="1:11" ht="26.25" x14ac:dyDescent="0.45">
      <c r="A116" s="154"/>
      <c r="B116" s="173"/>
      <c r="C116" s="174"/>
      <c r="D116" s="44"/>
      <c r="E116" s="154"/>
      <c r="F116" s="173"/>
      <c r="G116" s="174"/>
      <c r="H116" s="44"/>
      <c r="I116" s="177"/>
      <c r="J116" s="178"/>
      <c r="K116" s="179"/>
    </row>
    <row r="117" spans="1:11" ht="26.25" x14ac:dyDescent="0.45">
      <c r="A117" s="155"/>
      <c r="B117" s="175"/>
      <c r="C117" s="176"/>
      <c r="D117" s="44"/>
      <c r="E117" s="155"/>
      <c r="F117" s="175"/>
      <c r="G117" s="176"/>
      <c r="H117" s="44"/>
      <c r="I117" s="177"/>
      <c r="J117" s="178"/>
      <c r="K117" s="179"/>
    </row>
    <row r="277" spans="1:2" x14ac:dyDescent="0.25">
      <c r="A277" s="97"/>
      <c r="B277" s="98"/>
    </row>
  </sheetData>
  <mergeCells count="20">
    <mergeCell ref="A28:K29"/>
    <mergeCell ref="A1:G1"/>
    <mergeCell ref="A5:K6"/>
    <mergeCell ref="A24:C26"/>
    <mergeCell ref="E24:G26"/>
    <mergeCell ref="I24:K26"/>
    <mergeCell ref="A115:C117"/>
    <mergeCell ref="E115:G117"/>
    <mergeCell ref="I115:K117"/>
    <mergeCell ref="A47:C49"/>
    <mergeCell ref="E47:G49"/>
    <mergeCell ref="I47:K49"/>
    <mergeCell ref="A51:K52"/>
    <mergeCell ref="A69:E71"/>
    <mergeCell ref="G69:K71"/>
    <mergeCell ref="A73:K74"/>
    <mergeCell ref="A92:C94"/>
    <mergeCell ref="E92:G94"/>
    <mergeCell ref="I92:K94"/>
    <mergeCell ref="A96:K97"/>
  </mergeCells>
  <pageMargins left="0.7" right="0.7" top="0.75" bottom="0.75" header="0.3" footer="0.3"/>
  <pageSetup paperSize="9" scale="2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N103"/>
  <sheetViews>
    <sheetView showGridLines="0" zoomScaleNormal="100" workbookViewId="0">
      <pane ySplit="3" topLeftCell="A28" activePane="bottomLeft" state="frozen"/>
      <selection pane="bottomLeft" activeCell="A4" sqref="A4"/>
    </sheetView>
  </sheetViews>
  <sheetFormatPr baseColWidth="10" defaultColWidth="11.42578125" defaultRowHeight="15" x14ac:dyDescent="0.25"/>
  <cols>
    <col min="1" max="5" width="21.140625" style="1" customWidth="1"/>
    <col min="6" max="6" width="17.28515625" style="1" customWidth="1"/>
    <col min="7" max="11" width="21.140625" style="1" customWidth="1"/>
    <col min="12" max="12" width="23.85546875" style="1" customWidth="1"/>
    <col min="13" max="13" width="21.140625" style="1" customWidth="1"/>
    <col min="14" max="16384" width="11.42578125" style="1"/>
  </cols>
  <sheetData>
    <row r="1" spans="1:14" ht="33" x14ac:dyDescent="0.25">
      <c r="A1" s="141" t="s">
        <v>47</v>
      </c>
      <c r="B1" s="142"/>
      <c r="C1" s="142"/>
      <c r="D1" s="142"/>
      <c r="E1" s="142"/>
      <c r="F1" s="142"/>
      <c r="G1" s="142"/>
      <c r="H1" s="142"/>
      <c r="I1" s="23"/>
      <c r="J1" s="2" t="s">
        <v>9</v>
      </c>
      <c r="K1" s="2" t="s">
        <v>48</v>
      </c>
      <c r="L1" s="77" t="s">
        <v>49</v>
      </c>
      <c r="M1" s="23"/>
      <c r="N1" s="23"/>
    </row>
    <row r="2" spans="1:14" ht="16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8" t="str">
        <f>Accueil!D52</f>
        <v>31/05/2019</v>
      </c>
      <c r="K2" s="8" t="str">
        <f>TEXT(EDATE($J$2,-36),"AAAAMM")&amp;".."&amp;TEXT(EDATE($J$2,0),"AAAAMM")</f>
        <v>201605..201905</v>
      </c>
      <c r="L2" s="78" t="str">
        <f>YEAR($J$2)*100+2&amp;".."&amp;TEXT(EDATE($J$2,0),"AAAAMM")</f>
        <v>201902..201905</v>
      </c>
      <c r="M2" s="23"/>
      <c r="N2" s="23"/>
    </row>
    <row r="3" spans="1:14" ht="17.25" x14ac:dyDescent="0.25">
      <c r="A3" s="6" t="s">
        <v>62</v>
      </c>
      <c r="B3" s="4" t="str">
        <f>Accueil!D47</f>
        <v>Jeu d'Essai</v>
      </c>
      <c r="C3" s="6" t="s">
        <v>13</v>
      </c>
      <c r="D3" s="5" t="str">
        <f>Accueil!D48</f>
        <v>*</v>
      </c>
      <c r="E3" s="6" t="s">
        <v>14</v>
      </c>
      <c r="F3" s="70" t="str">
        <f>Accueil!D49</f>
        <v>*</v>
      </c>
      <c r="G3" s="68" t="s">
        <v>15</v>
      </c>
      <c r="H3" s="25" t="str">
        <f>Accueil!D50</f>
        <v>*</v>
      </c>
      <c r="I3" s="6" t="s">
        <v>16</v>
      </c>
      <c r="J3" s="7" t="str">
        <f>Accueil!D51</f>
        <v>*</v>
      </c>
      <c r="K3" s="23"/>
      <c r="L3" s="23"/>
      <c r="M3" s="23"/>
      <c r="N3" s="23"/>
    </row>
    <row r="4" spans="1:14" ht="16.5" customHeight="1" x14ac:dyDescent="0.25">
      <c r="A4" s="51"/>
      <c r="B4" s="51"/>
      <c r="C4" s="51"/>
      <c r="D4" s="51"/>
      <c r="E4" s="27"/>
      <c r="F4" s="23"/>
      <c r="G4" s="23"/>
      <c r="H4" s="23"/>
      <c r="I4" s="9"/>
      <c r="J4" s="10"/>
      <c r="K4" s="23"/>
      <c r="L4" s="23"/>
      <c r="M4" s="23"/>
      <c r="N4" s="23"/>
    </row>
    <row r="5" spans="1:14" ht="15" customHeight="1" x14ac:dyDescent="0.25">
      <c r="A5" s="143">
        <f>_xll.Assistant.XL.RIK_AC("INF04__;INF04@E=1,S=1,G=0,T=0,P=0:@R=A,S=1260,V={0}:R=B,S=1018,V={1}:R=C,S=1250,V={2}:R=D,S=1005,V={3}:R=E,S=1251,V=FEMME:R=F,S=1081,V={4}:R=G,S=1007,V={5}:",$B$3,$J$2,$D$3,$F$3,$J$3,$H$3)</f>
        <v>15</v>
      </c>
      <c r="B5" s="191">
        <f>IF(A5=0,0,(C5+D5)/2/A5)</f>
        <v>0</v>
      </c>
      <c r="C5" s="147">
        <f>_xll.Assistant.XL.RIK_AC("INF04__;INF04@E=1,S=6,G=0,T=0,P=0:@R=A,S=1260,V={0}:R=B,S=1018,V={1}:R=C,S=1250,V={2}:R=D,S=1005,V={3}:R=E,S=1251,V=FEMME:R=F,S=1081,V={4}:R=G,S=1007,V={5}:",$B$3,$J$2,$D$3,$F$3,$J$3,$H$3)</f>
        <v>0</v>
      </c>
      <c r="D5" s="147">
        <f>_xll.Assistant.XL.RIK_AC("INF04__;INF04@E=1,S=7,G=0,T=0,P=0:@R=A,S=1260,V={0}:R=B,S=1018,V={1}:R=C,S=1250,V={2}:R=D,S=1005,V={3}:R=E,S=1251,V=FEMME:R=F,S=1081,V={4}:R=G,S=1007,V={5}:",$B$3,$J$2,$D$3,$F$3,$J$3,$H$3)</f>
        <v>0</v>
      </c>
      <c r="E5" s="37"/>
      <c r="F5" s="23"/>
      <c r="G5" s="148">
        <f>_xll.Assistant.XL.RIK_AC("INF04__;INF04@E=1,S=1,G=0,T=0,P=0:@R=A,S=1260,V={0}:R=B,S=1018,V={1}:R=C,S=1250,V={2}:R=D,S=1005,V={3}:R=E,S=1251,V=HOMME:R=F,S=1081,V={4}:R=G,S=1007,V={5}:",$B$3,$J$2,$D$3,$F$3,$J$3,$H$3)</f>
        <v>26</v>
      </c>
      <c r="H5" s="192">
        <f>IF(G5=0,0,(I5+J5)/2/G5)</f>
        <v>9.6153846153846159E-2</v>
      </c>
      <c r="I5" s="148">
        <f>_xll.Assistant.XL.RIK_AC("INF04__;INF04@E=1,S=6,G=0,T=0,P=0:@R=A,S=1260,V={0}:R=B,S=1018,V={1}:R=C,S=1250,V={2}:R=D,S=1005,V={3}:R=E,S=1251,V=HOMME:R=F,S=1081,V={4}:R=G,S=1007,V={5}:",$B$3,$J$2,$D$3,$F$3,$J$3,$H$3)</f>
        <v>5</v>
      </c>
      <c r="J5" s="116">
        <f>_xll.Assistant.XL.RIK_AC("INF04__;INF04@E=1,S=7,G=0,T=0,P=0:@R=A,S=1260,V={0}:R=B,S=1018,V={1}:R=C,S=1250,V={2}:R=D,S=1005,V={3}:R=E,S=1251,V=HOMME:R=F,S=1081,V={4}:R=G,S=1007,V={5}:",$B$3,$J$2,$D$3,$F$3,$J$3,$H$3)</f>
        <v>0</v>
      </c>
      <c r="K5" s="23"/>
      <c r="L5" s="23"/>
      <c r="M5" s="23"/>
      <c r="N5" s="23"/>
    </row>
    <row r="6" spans="1:14" ht="15" customHeight="1" x14ac:dyDescent="0.25">
      <c r="A6" s="143"/>
      <c r="B6" s="191"/>
      <c r="C6" s="147"/>
      <c r="D6" s="147"/>
      <c r="E6" s="37"/>
      <c r="F6" s="23"/>
      <c r="G6" s="149"/>
      <c r="H6" s="193"/>
      <c r="I6" s="149"/>
      <c r="J6" s="117"/>
      <c r="K6" s="23"/>
      <c r="L6" s="23"/>
      <c r="M6" s="23"/>
      <c r="N6" s="23"/>
    </row>
    <row r="7" spans="1:14" ht="15" customHeight="1" x14ac:dyDescent="0.25">
      <c r="A7" s="143"/>
      <c r="B7" s="191"/>
      <c r="C7" s="147"/>
      <c r="D7" s="147"/>
      <c r="E7" s="37"/>
      <c r="F7" s="23"/>
      <c r="G7" s="149"/>
      <c r="H7" s="193"/>
      <c r="I7" s="149"/>
      <c r="J7" s="117"/>
      <c r="K7" s="23"/>
      <c r="L7" s="23"/>
      <c r="M7" s="23"/>
      <c r="N7" s="23"/>
    </row>
    <row r="8" spans="1:14" ht="17.25" customHeight="1" x14ac:dyDescent="0.25">
      <c r="A8" s="20" t="s">
        <v>17</v>
      </c>
      <c r="B8" s="189" t="s">
        <v>50</v>
      </c>
      <c r="C8" s="99" t="s">
        <v>51</v>
      </c>
      <c r="D8" s="99" t="s">
        <v>52</v>
      </c>
      <c r="E8"/>
      <c r="F8" s="23"/>
      <c r="G8" s="100" t="s">
        <v>18</v>
      </c>
      <c r="H8" s="194" t="s">
        <v>50</v>
      </c>
      <c r="I8" s="100" t="s">
        <v>51</v>
      </c>
      <c r="J8" s="11" t="s">
        <v>52</v>
      </c>
      <c r="K8" s="23"/>
      <c r="L8" s="23"/>
      <c r="M8" s="23"/>
      <c r="N8" s="23"/>
    </row>
    <row r="9" spans="1:14" ht="15" customHeight="1" x14ac:dyDescent="0.25">
      <c r="A9" s="20" t="str">
        <f>"AU "&amp;TEXT($J$2,"JJ/MM/AAAA")</f>
        <v>AU 31/05/2019</v>
      </c>
      <c r="B9" s="190"/>
      <c r="C9" s="99" t="s">
        <v>53</v>
      </c>
      <c r="D9" s="99" t="s">
        <v>53</v>
      </c>
      <c r="E9"/>
      <c r="F9" s="23"/>
      <c r="G9" s="101" t="str">
        <f>"AU "&amp;TEXT($J$2,"JJ/MM/AAAA")</f>
        <v>AU 31/05/2019</v>
      </c>
      <c r="H9" s="195"/>
      <c r="I9" s="101" t="s">
        <v>53</v>
      </c>
      <c r="J9" s="11" t="s">
        <v>53</v>
      </c>
      <c r="K9" s="23"/>
      <c r="L9" s="23"/>
      <c r="M9" s="23"/>
      <c r="N9" s="23"/>
    </row>
    <row r="10" spans="1:14" ht="12" customHeight="1" x14ac:dyDescent="0.25">
      <c r="A10" s="118" t="s">
        <v>19</v>
      </c>
      <c r="B10" s="119"/>
      <c r="C10" s="119"/>
      <c r="D10" s="120"/>
      <c r="E10"/>
      <c r="F10" s="23"/>
      <c r="G10" s="127" t="s">
        <v>20</v>
      </c>
      <c r="H10" s="128"/>
      <c r="I10" s="128"/>
      <c r="J10" s="129"/>
      <c r="K10" s="23"/>
      <c r="L10" s="23"/>
      <c r="M10" s="23"/>
      <c r="N10" s="23"/>
    </row>
    <row r="11" spans="1:14" ht="12" customHeight="1" x14ac:dyDescent="0.25">
      <c r="A11" s="121"/>
      <c r="B11" s="122"/>
      <c r="C11" s="122"/>
      <c r="D11" s="123"/>
      <c r="E11"/>
      <c r="F11" s="23"/>
      <c r="G11" s="130"/>
      <c r="H11" s="131"/>
      <c r="I11" s="131"/>
      <c r="J11" s="132"/>
      <c r="K11" s="23"/>
      <c r="L11" s="23"/>
      <c r="M11" s="23"/>
      <c r="N11" s="23"/>
    </row>
    <row r="12" spans="1:14" ht="12" customHeight="1" x14ac:dyDescent="0.25">
      <c r="A12" s="124"/>
      <c r="B12" s="125"/>
      <c r="C12" s="125"/>
      <c r="D12" s="126"/>
      <c r="E12"/>
      <c r="F12" s="23"/>
      <c r="G12" s="133"/>
      <c r="H12" s="134"/>
      <c r="I12" s="134"/>
      <c r="J12" s="135"/>
      <c r="K12" s="23"/>
      <c r="L12" s="23"/>
      <c r="M12" s="23"/>
      <c r="N12" s="23"/>
    </row>
    <row r="13" spans="1:14" ht="8.25" customHeight="1" x14ac:dyDescent="0.25">
      <c r="A13" s="23"/>
      <c r="B13" s="23"/>
      <c r="C13" s="23"/>
      <c r="D13" s="23"/>
      <c r="E13"/>
      <c r="F13" s="23"/>
      <c r="G13" s="23"/>
      <c r="H13" s="23"/>
      <c r="I13" s="23"/>
      <c r="J13" s="23"/>
      <c r="K13" s="27"/>
      <c r="L13" s="23"/>
      <c r="M13" s="23"/>
      <c r="N13" s="23"/>
    </row>
    <row r="14" spans="1:14" ht="15" customHeight="1" x14ac:dyDescent="0.25">
      <c r="A14" s="54" t="str">
        <f>_xll.Assistant.XL.RIK_AG("INF04_0_0_0_0_0_0_D=0x0;INF04@E=0,S=1092,G=0,T=0_0,P=-1@E=1,S=1@@@R=A,S=1260,V={0}:R=B,S=1250,V={1}:R=C,S=1005,V={2}:R=D,S=1092,V={3}:R=E,S=1251,V=FEMME:R=F,S=1081,V={4}:R=A,S=1007,V={5}:",$B$3,$D$3,$F$3,$K$2,$J$3,$H$3)</f>
        <v/>
      </c>
      <c r="B14" s="52"/>
      <c r="C14" s="52"/>
      <c r="D14" s="55"/>
      <c r="E14"/>
      <c r="F14" s="23"/>
      <c r="G14" s="54" t="str">
        <f>_xll.Assistant.XL.RIK_AG("INF04_0_0_0_0_0_0_D=0x0;INF04@E=0,S=1092,G=0,T=0_0,P=-1@E=1,S=1@@@R=A,S=1260,V={0}:R=B,S=1250,V={1}:R=C,S=1005,V={2}:R=D,S=1092,V={3}:R=E,S=1251,V=HOMME:R=F,S=1081,V={4}:R=A,S=1007,V={5}:",$B$3,$D$3,$F$3,$K$2,$J$3,$H$3)</f>
        <v/>
      </c>
      <c r="H14" s="52"/>
      <c r="I14" s="52"/>
      <c r="J14" s="55"/>
      <c r="K14" s="27"/>
      <c r="L14" s="23"/>
      <c r="M14" s="23"/>
      <c r="N14" s="23"/>
    </row>
    <row r="15" spans="1:14" x14ac:dyDescent="0.25">
      <c r="A15" s="56"/>
      <c r="B15" s="27"/>
      <c r="C15" s="27"/>
      <c r="D15" s="57"/>
      <c r="E15" s="27"/>
      <c r="F15" s="23"/>
      <c r="G15" s="56"/>
      <c r="H15" s="27"/>
      <c r="I15" s="27"/>
      <c r="J15" s="57"/>
      <c r="K15" s="27"/>
      <c r="L15" s="27"/>
      <c r="M15" s="27"/>
      <c r="N15" s="27"/>
    </row>
    <row r="16" spans="1:14" x14ac:dyDescent="0.25">
      <c r="A16" s="56"/>
      <c r="B16" s="27"/>
      <c r="C16" s="27"/>
      <c r="D16" s="57"/>
      <c r="E16" s="27"/>
      <c r="F16" s="23"/>
      <c r="G16" s="56"/>
      <c r="H16" s="27"/>
      <c r="I16" s="27"/>
      <c r="J16" s="57"/>
      <c r="K16" s="27"/>
      <c r="L16" s="23"/>
      <c r="M16" s="23"/>
      <c r="N16" s="23"/>
    </row>
    <row r="17" spans="1:13" x14ac:dyDescent="0.25">
      <c r="A17" s="56"/>
      <c r="B17" s="27"/>
      <c r="C17" s="27"/>
      <c r="D17" s="57"/>
      <c r="E17" s="27"/>
      <c r="F17" s="23"/>
      <c r="G17" s="56"/>
      <c r="H17" s="27"/>
      <c r="I17" s="27"/>
      <c r="J17" s="57"/>
      <c r="K17" s="27"/>
      <c r="L17" s="23"/>
      <c r="M17" s="23"/>
    </row>
    <row r="18" spans="1:13" x14ac:dyDescent="0.25">
      <c r="A18" s="56"/>
      <c r="B18" s="27"/>
      <c r="C18" s="27"/>
      <c r="D18" s="57"/>
      <c r="E18" s="27"/>
      <c r="F18" s="23"/>
      <c r="G18" s="56"/>
      <c r="H18" s="27"/>
      <c r="I18" s="27"/>
      <c r="J18" s="57"/>
      <c r="K18" s="27"/>
      <c r="L18" s="23"/>
      <c r="M18" s="23"/>
    </row>
    <row r="19" spans="1:13" x14ac:dyDescent="0.25">
      <c r="A19" s="56"/>
      <c r="B19" s="27"/>
      <c r="C19" s="27"/>
      <c r="D19" s="57"/>
      <c r="E19" s="27"/>
      <c r="F19" s="23"/>
      <c r="G19" s="56"/>
      <c r="H19" s="27"/>
      <c r="I19" s="27"/>
      <c r="J19" s="57"/>
      <c r="K19" s="27"/>
      <c r="L19" s="23"/>
      <c r="M19" s="23"/>
    </row>
    <row r="20" spans="1:13" x14ac:dyDescent="0.25">
      <c r="A20" s="56"/>
      <c r="B20" s="27"/>
      <c r="C20" s="27"/>
      <c r="D20" s="57"/>
      <c r="E20" s="27"/>
      <c r="F20" s="23"/>
      <c r="G20" s="56"/>
      <c r="H20" s="27"/>
      <c r="I20" s="27"/>
      <c r="J20" s="57"/>
      <c r="K20" s="27"/>
      <c r="L20" s="23"/>
      <c r="M20" s="23"/>
    </row>
    <row r="21" spans="1:13" x14ac:dyDescent="0.25">
      <c r="A21" s="56"/>
      <c r="B21" s="27"/>
      <c r="C21" s="27"/>
      <c r="D21" s="57"/>
      <c r="E21" s="27"/>
      <c r="F21" s="23"/>
      <c r="G21" s="56"/>
      <c r="H21" s="27"/>
      <c r="I21" s="27"/>
      <c r="J21" s="57"/>
      <c r="K21" s="27"/>
      <c r="L21" s="23"/>
      <c r="M21" s="27"/>
    </row>
    <row r="22" spans="1:13" x14ac:dyDescent="0.25">
      <c r="A22" s="56"/>
      <c r="B22" s="27"/>
      <c r="C22" s="27"/>
      <c r="D22" s="57"/>
      <c r="E22" s="27"/>
      <c r="F22" s="23"/>
      <c r="G22" s="56"/>
      <c r="H22" s="27"/>
      <c r="I22" s="27"/>
      <c r="J22" s="57"/>
      <c r="K22" s="27"/>
      <c r="L22" s="23"/>
      <c r="M22" s="23"/>
    </row>
    <row r="23" spans="1:13" x14ac:dyDescent="0.25">
      <c r="A23" s="56"/>
      <c r="B23" s="27"/>
      <c r="C23" s="27"/>
      <c r="D23" s="57"/>
      <c r="E23" s="27"/>
      <c r="F23" s="27"/>
      <c r="G23" s="56"/>
      <c r="H23" s="27"/>
      <c r="I23" s="27"/>
      <c r="J23" s="57"/>
      <c r="K23" s="27"/>
      <c r="L23" s="23"/>
      <c r="M23" s="23"/>
    </row>
    <row r="24" spans="1:13" x14ac:dyDescent="0.25">
      <c r="A24" s="56"/>
      <c r="B24" s="27"/>
      <c r="C24" s="27"/>
      <c r="D24" s="57"/>
      <c r="E24" s="27"/>
      <c r="F24" s="23"/>
      <c r="G24" s="56"/>
      <c r="H24" s="27"/>
      <c r="I24" s="27"/>
      <c r="J24" s="57"/>
      <c r="K24" s="27"/>
      <c r="L24" s="23"/>
      <c r="M24" s="23"/>
    </row>
    <row r="25" spans="1:13" x14ac:dyDescent="0.25">
      <c r="A25" s="58"/>
      <c r="B25" s="53"/>
      <c r="C25" s="53"/>
      <c r="D25" s="59"/>
      <c r="E25" s="27"/>
      <c r="F25" s="23"/>
      <c r="G25" s="58"/>
      <c r="H25" s="53"/>
      <c r="I25" s="53"/>
      <c r="J25" s="59"/>
      <c r="K25" s="27"/>
      <c r="L25" s="23"/>
      <c r="M25" s="23"/>
    </row>
    <row r="26" spans="1:13" ht="12" customHeight="1" x14ac:dyDescent="0.25">
      <c r="A26" s="115" t="s">
        <v>54</v>
      </c>
      <c r="B26" s="113"/>
      <c r="C26" s="113"/>
      <c r="D26" s="113"/>
      <c r="E26" s="113"/>
      <c r="F26" s="113"/>
      <c r="G26" s="113"/>
      <c r="H26" s="113"/>
      <c r="I26" s="113"/>
      <c r="J26" s="114"/>
      <c r="K26" s="23"/>
      <c r="L26" s="23"/>
      <c r="M26" s="23"/>
    </row>
    <row r="27" spans="1:13" ht="12" customHeight="1" x14ac:dyDescent="0.25">
      <c r="A27" s="115"/>
      <c r="B27" s="113"/>
      <c r="C27" s="113"/>
      <c r="D27" s="113"/>
      <c r="E27" s="113"/>
      <c r="F27" s="113"/>
      <c r="G27" s="113"/>
      <c r="H27" s="113"/>
      <c r="I27" s="113"/>
      <c r="J27" s="114"/>
      <c r="K27" s="23"/>
      <c r="L27" s="23"/>
      <c r="M27" s="23"/>
    </row>
    <row r="28" spans="1:13" ht="12" customHeight="1" x14ac:dyDescent="0.25">
      <c r="A28" s="115"/>
      <c r="B28" s="113"/>
      <c r="C28" s="113"/>
      <c r="D28" s="113"/>
      <c r="E28" s="113"/>
      <c r="F28" s="113"/>
      <c r="G28" s="113"/>
      <c r="H28" s="113"/>
      <c r="I28" s="113"/>
      <c r="J28" s="114"/>
      <c r="K28" s="23"/>
      <c r="L28" s="27"/>
      <c r="M28" s="23"/>
    </row>
    <row r="29" spans="1:13" ht="7.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7"/>
      <c r="L29" s="23"/>
      <c r="M29" s="23"/>
    </row>
    <row r="30" spans="1:13" x14ac:dyDescent="0.25">
      <c r="A30" s="54" t="str">
        <f>_xll.Assistant.XL.RIK_AG("INF04_0_0_0_0_0_0_D=0x0;INF04@E=0,S=1092,G=0,T=0_0,P=-1@E=1,S=1@E=0,S=1251,G=0,T=0_0,P=-1@@R=A,S=1260,V={0}:R=B,S=1250,V={1}:R=C,S=1005,V={2}:R=D,S=1092,V={3}:R=E,S=1081,V={4}:R=A,S=1007,V={5}:",$B$3,$D$3,$F$3,$K$2,$J$3,$H$3)</f>
        <v/>
      </c>
      <c r="B30" s="60"/>
      <c r="C30" s="60"/>
      <c r="D30" s="60"/>
      <c r="E30" s="60"/>
      <c r="F30" s="12"/>
      <c r="G30" s="52"/>
      <c r="H30" s="52"/>
      <c r="I30" s="52"/>
      <c r="J30" s="55"/>
      <c r="K30" s="27"/>
      <c r="L30" s="23"/>
      <c r="M30" s="23"/>
    </row>
    <row r="31" spans="1:13" ht="33" x14ac:dyDescent="0.25">
      <c r="A31" s="13"/>
      <c r="B31" s="14"/>
      <c r="C31" s="46"/>
      <c r="D31" s="15"/>
      <c r="E31" s="15"/>
      <c r="F31" s="16"/>
      <c r="G31" s="27"/>
      <c r="H31" s="27"/>
      <c r="I31" s="27"/>
      <c r="J31" s="57"/>
      <c r="K31" s="27"/>
      <c r="L31" s="23"/>
      <c r="M31" s="23"/>
    </row>
    <row r="32" spans="1:13" ht="33" x14ac:dyDescent="0.25">
      <c r="A32" s="13"/>
      <c r="B32" s="14"/>
      <c r="C32" s="46"/>
      <c r="D32" s="15"/>
      <c r="E32" s="15"/>
      <c r="F32" s="16"/>
      <c r="G32" s="27"/>
      <c r="H32" s="27"/>
      <c r="I32" s="27"/>
      <c r="J32" s="57"/>
      <c r="K32" s="27"/>
      <c r="L32" s="23"/>
      <c r="M32" s="23"/>
    </row>
    <row r="33" spans="1:11" ht="17.25" x14ac:dyDescent="0.25">
      <c r="A33" s="13"/>
      <c r="B33" s="17"/>
      <c r="C33" s="18"/>
      <c r="D33" s="19"/>
      <c r="E33" s="19"/>
      <c r="F33" s="16"/>
      <c r="G33" s="27"/>
      <c r="H33" s="27"/>
      <c r="I33" s="27"/>
      <c r="J33" s="57"/>
      <c r="K33" s="27"/>
    </row>
    <row r="34" spans="1:11" x14ac:dyDescent="0.25">
      <c r="A34" s="61"/>
      <c r="B34" s="62"/>
      <c r="C34" s="62"/>
      <c r="D34" s="62"/>
      <c r="E34" s="62"/>
      <c r="F34" s="62"/>
      <c r="G34" s="53"/>
      <c r="H34" s="53"/>
      <c r="I34" s="53"/>
      <c r="J34" s="59"/>
      <c r="K34" s="27"/>
    </row>
    <row r="35" spans="1:11" ht="12" customHeight="1" x14ac:dyDescent="0.25">
      <c r="A35" s="136" t="s">
        <v>55</v>
      </c>
      <c r="B35" s="137"/>
      <c r="C35" s="137"/>
      <c r="D35" s="137"/>
      <c r="E35" s="137"/>
      <c r="F35" s="137"/>
      <c r="G35" s="137"/>
      <c r="H35" s="137"/>
      <c r="I35" s="137"/>
      <c r="J35" s="137"/>
      <c r="K35" s="23"/>
    </row>
    <row r="36" spans="1:11" ht="12" customHeight="1" x14ac:dyDescent="0.25">
      <c r="A36" s="115"/>
      <c r="B36" s="113"/>
      <c r="C36" s="113"/>
      <c r="D36" s="113"/>
      <c r="E36" s="113"/>
      <c r="F36" s="113"/>
      <c r="G36" s="113"/>
      <c r="H36" s="113"/>
      <c r="I36" s="113"/>
      <c r="J36" s="113"/>
      <c r="K36" s="23"/>
    </row>
    <row r="37" spans="1:11" ht="12" customHeight="1" x14ac:dyDescent="0.25">
      <c r="A37" s="115"/>
      <c r="B37" s="113"/>
      <c r="C37" s="113"/>
      <c r="D37" s="113"/>
      <c r="E37" s="113"/>
      <c r="F37" s="113"/>
      <c r="G37" s="113"/>
      <c r="H37" s="113"/>
      <c r="I37" s="113"/>
      <c r="J37" s="113"/>
      <c r="K37" s="23"/>
    </row>
    <row r="38" spans="1:11" ht="7.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54" t="str">
        <f>_xll.Assistant.XL.RIK_AG("INF04_0_0_0_0_0_0_D=0x0;INF04@E=0,S=1255,G=0,T=0_0,P=-1@L=Présents,E=1,F=SI([1251]=HOMME;[1];[1]*-1),Y=0@E=0,S=1044,G=0,T=0_0,P=-1@@R=A,S=1260,V={0}:R=B,S=1250,V={1}:R=C,S=1005,V={2}:R=D,S=1018,V={3}:R=E,S=1,V=&lt;&gt;0:R=F,S="&amp;"1081,V={4}:R=A,S=1007,V={5}:",$B$3,$D$3,$F$3,$J$2,$J$3,$H$3)</f>
        <v/>
      </c>
      <c r="B39" s="52"/>
      <c r="C39" s="52"/>
      <c r="D39" s="55"/>
      <c r="E39"/>
      <c r="F39"/>
      <c r="G39" s="54" t="str">
        <f>_xll.Assistant.XL.RIK_AG("INF04_0_0_0_0_0_0_D=0x0;INF04@E=0,S=1063,G=0,T=0_0,P=-1@L=Présents,E=1,F=SI([1251]=HOMME;[1];[1]*-1),Y=0@E=0,S=1044,G=0,T=0_0,P=-1@@R=A,S=1260,V={0}:R=B,S=1250,V={1}:R=C,S=1005,V={2}:R=D,S=1018,V={3}:R=E,S=1,V=&lt;&gt;0:R=F,S="&amp;"1081,V={4}:R=A,S=1007,V={5}:",$B$3,$D$3,$F$3,$J$2,$J$3,$H$3)</f>
        <v/>
      </c>
      <c r="H39" s="52"/>
      <c r="I39" s="52"/>
      <c r="J39" s="55"/>
      <c r="K39" s="23"/>
    </row>
    <row r="40" spans="1:11" x14ac:dyDescent="0.25">
      <c r="A40" s="56"/>
      <c r="B40" s="27"/>
      <c r="C40" s="27"/>
      <c r="D40" s="57"/>
      <c r="E40"/>
      <c r="F40"/>
      <c r="G40" s="56"/>
      <c r="H40" s="27"/>
      <c r="I40" s="27"/>
      <c r="J40" s="57"/>
      <c r="K40" s="23"/>
    </row>
    <row r="41" spans="1:11" x14ac:dyDescent="0.25">
      <c r="A41" s="56"/>
      <c r="B41" s="27"/>
      <c r="C41" s="27"/>
      <c r="D41" s="57"/>
      <c r="E41"/>
      <c r="F41"/>
      <c r="G41" s="56"/>
      <c r="H41" s="27"/>
      <c r="I41" s="27"/>
      <c r="J41" s="57"/>
      <c r="K41" s="23"/>
    </row>
    <row r="42" spans="1:11" x14ac:dyDescent="0.25">
      <c r="A42" s="56"/>
      <c r="B42" s="27"/>
      <c r="C42" s="27"/>
      <c r="D42" s="57"/>
      <c r="E42"/>
      <c r="F42"/>
      <c r="G42" s="56"/>
      <c r="H42" s="27"/>
      <c r="I42" s="27"/>
      <c r="J42" s="57"/>
      <c r="K42" s="23"/>
    </row>
    <row r="43" spans="1:11" x14ac:dyDescent="0.25">
      <c r="A43" s="56"/>
      <c r="B43" s="27"/>
      <c r="C43" s="27"/>
      <c r="D43" s="57"/>
      <c r="E43"/>
      <c r="F43"/>
      <c r="G43" s="56"/>
      <c r="H43" s="27"/>
      <c r="I43" s="27"/>
      <c r="J43" s="57"/>
      <c r="K43" s="23"/>
    </row>
    <row r="44" spans="1:11" x14ac:dyDescent="0.25">
      <c r="A44" s="56"/>
      <c r="B44" s="27"/>
      <c r="C44" s="27"/>
      <c r="D44" s="57"/>
      <c r="E44"/>
      <c r="F44"/>
      <c r="G44" s="56"/>
      <c r="H44" s="27"/>
      <c r="I44" s="27"/>
      <c r="J44" s="57"/>
      <c r="K44" s="23"/>
    </row>
    <row r="45" spans="1:11" x14ac:dyDescent="0.25">
      <c r="A45" s="56"/>
      <c r="B45" s="27"/>
      <c r="C45" s="27"/>
      <c r="D45" s="57"/>
      <c r="E45"/>
      <c r="F45"/>
      <c r="G45" s="56"/>
      <c r="H45" s="27"/>
      <c r="I45" s="27"/>
      <c r="J45" s="57"/>
      <c r="K45" s="23"/>
    </row>
    <row r="46" spans="1:11" x14ac:dyDescent="0.25">
      <c r="A46" s="56"/>
      <c r="B46" s="27"/>
      <c r="C46" s="27"/>
      <c r="D46" s="57"/>
      <c r="E46"/>
      <c r="F46"/>
      <c r="G46" s="56"/>
      <c r="H46" s="27"/>
      <c r="I46" s="27"/>
      <c r="J46" s="57"/>
      <c r="K46" s="23"/>
    </row>
    <row r="47" spans="1:11" x14ac:dyDescent="0.25">
      <c r="A47" s="56"/>
      <c r="B47" s="27"/>
      <c r="C47" s="27"/>
      <c r="D47" s="57"/>
      <c r="E47"/>
      <c r="F47"/>
      <c r="G47" s="56"/>
      <c r="H47" s="27"/>
      <c r="I47" s="27"/>
      <c r="J47" s="57"/>
      <c r="K47" s="23"/>
    </row>
    <row r="48" spans="1:11" x14ac:dyDescent="0.25">
      <c r="A48" s="56"/>
      <c r="B48" s="27"/>
      <c r="C48" s="27"/>
      <c r="D48" s="57"/>
      <c r="E48"/>
      <c r="F48"/>
      <c r="G48" s="56"/>
      <c r="H48" s="27"/>
      <c r="I48" s="27"/>
      <c r="J48" s="57"/>
      <c r="K48" s="23"/>
    </row>
    <row r="49" spans="1:10" x14ac:dyDescent="0.25">
      <c r="A49" s="56"/>
      <c r="B49" s="27"/>
      <c r="C49" s="27"/>
      <c r="D49" s="57"/>
      <c r="E49"/>
      <c r="F49"/>
      <c r="G49" s="56"/>
      <c r="H49" s="27"/>
      <c r="I49" s="27"/>
      <c r="J49" s="57"/>
    </row>
    <row r="50" spans="1:10" x14ac:dyDescent="0.25">
      <c r="A50" s="56"/>
      <c r="B50" s="27"/>
      <c r="C50" s="27"/>
      <c r="D50" s="57"/>
      <c r="E50"/>
      <c r="F50"/>
      <c r="G50" s="56"/>
      <c r="H50" s="27"/>
      <c r="I50" s="27"/>
      <c r="J50" s="57"/>
    </row>
    <row r="51" spans="1:10" x14ac:dyDescent="0.25">
      <c r="A51" s="56"/>
      <c r="B51" s="27"/>
      <c r="C51" s="27"/>
      <c r="D51" s="57"/>
      <c r="E51"/>
      <c r="F51"/>
      <c r="G51" s="56"/>
      <c r="H51" s="27"/>
      <c r="I51" s="27"/>
      <c r="J51" s="57"/>
    </row>
    <row r="52" spans="1:10" x14ac:dyDescent="0.25">
      <c r="A52" s="58"/>
      <c r="B52" s="53"/>
      <c r="C52" s="53"/>
      <c r="D52" s="59"/>
      <c r="E52"/>
      <c r="F52"/>
      <c r="G52" s="58"/>
      <c r="H52" s="53"/>
      <c r="I52" s="53"/>
      <c r="J52" s="59"/>
    </row>
    <row r="53" spans="1:10" ht="15" customHeight="1" x14ac:dyDescent="0.25">
      <c r="A53" s="136" t="s">
        <v>23</v>
      </c>
      <c r="B53" s="137"/>
      <c r="C53" s="137"/>
      <c r="D53" s="137"/>
      <c r="E53"/>
      <c r="F53" s="21"/>
      <c r="G53" s="136" t="s">
        <v>24</v>
      </c>
      <c r="H53" s="137"/>
      <c r="I53" s="137"/>
      <c r="J53" s="137"/>
    </row>
    <row r="54" spans="1:10" ht="15" customHeight="1" x14ac:dyDescent="0.25">
      <c r="A54" s="115"/>
      <c r="B54" s="113"/>
      <c r="C54" s="113"/>
      <c r="D54" s="113"/>
      <c r="E54"/>
      <c r="F54" s="21"/>
      <c r="G54" s="115"/>
      <c r="H54" s="113"/>
      <c r="I54" s="113"/>
      <c r="J54" s="113"/>
    </row>
    <row r="55" spans="1:10" ht="15" customHeight="1" x14ac:dyDescent="0.25">
      <c r="A55" s="115"/>
      <c r="B55" s="113"/>
      <c r="C55" s="113"/>
      <c r="D55" s="113"/>
      <c r="E55"/>
      <c r="F55" s="21"/>
      <c r="G55" s="115"/>
      <c r="H55" s="113"/>
      <c r="I55" s="113"/>
      <c r="J55" s="113"/>
    </row>
    <row r="56" spans="1:10" x14ac:dyDescent="0.25">
      <c r="A56" s="53"/>
      <c r="B56" s="53"/>
      <c r="C56" s="53"/>
      <c r="D56" s="53"/>
      <c r="E56" s="53"/>
      <c r="F56" s="53"/>
      <c r="G56" s="23"/>
      <c r="H56" s="23"/>
      <c r="I56" s="23"/>
      <c r="J56" s="23"/>
    </row>
    <row r="57" spans="1:10" ht="24.95" customHeight="1" x14ac:dyDescent="0.25">
      <c r="A57" s="56" t="str">
        <f>_xll.Assistant.XL.RIK_AG("INF04_0_0_0_0_0_0_D=0x0;INF02@E=0,S=1005,G=0,T=1_1,P=-1@L=BRUT,E=3,F=SI([1044]=HOMME;[1282];[1282]*-1),Y=0@E=0,S=1044,G=0,T=0_0,P=-1@@R=A,S=1257,V={0}:R=B,S=1137,V={1}:R=C,S=1005,V={2}:R=D,S=1081,V={3}:R=E,S=1092,V={4}:R"&amp;"=F,S=1010,V=BRUT:R=G,S=1016,V=CONSTANTES:R=A,S=1007,V={5}:",$B$3,$D$3,$F$3,$J$3,$L$2,$H$3)</f>
        <v/>
      </c>
      <c r="B57" s="27"/>
      <c r="C57" s="27"/>
      <c r="D57" s="27"/>
      <c r="E57" s="27"/>
      <c r="F57" s="27"/>
      <c r="G57" s="52"/>
      <c r="H57" s="52"/>
      <c r="I57" s="52"/>
      <c r="J57" s="55"/>
    </row>
    <row r="58" spans="1:10" ht="24.95" customHeight="1" x14ac:dyDescent="0.25">
      <c r="A58" s="56"/>
      <c r="B58" s="27"/>
      <c r="C58" s="27"/>
      <c r="D58" s="27"/>
      <c r="E58" s="27"/>
      <c r="F58" s="27"/>
      <c r="G58" s="27"/>
      <c r="H58" s="27"/>
      <c r="I58" s="27"/>
      <c r="J58" s="57"/>
    </row>
    <row r="59" spans="1:10" ht="24.95" customHeight="1" x14ac:dyDescent="0.25">
      <c r="A59" s="56"/>
      <c r="B59" s="27"/>
      <c r="C59" s="27"/>
      <c r="D59" s="27"/>
      <c r="E59" s="27"/>
      <c r="F59" s="27"/>
      <c r="G59" s="27"/>
      <c r="H59" s="27"/>
      <c r="I59" s="27"/>
      <c r="J59" s="57"/>
    </row>
    <row r="60" spans="1:10" ht="24.95" customHeight="1" x14ac:dyDescent="0.25">
      <c r="A60" s="56"/>
      <c r="B60" s="27"/>
      <c r="C60" s="27"/>
      <c r="D60" s="27"/>
      <c r="E60" s="27"/>
      <c r="F60" s="27"/>
      <c r="G60" s="27"/>
      <c r="H60" s="27"/>
      <c r="I60" s="27"/>
      <c r="J60" s="57"/>
    </row>
    <row r="61" spans="1:10" ht="24.95" customHeight="1" x14ac:dyDescent="0.25">
      <c r="A61" s="56"/>
      <c r="B61" s="27"/>
      <c r="C61" s="27"/>
      <c r="D61" s="27"/>
      <c r="E61" s="27"/>
      <c r="F61" s="27"/>
      <c r="G61" s="27"/>
      <c r="H61" s="27"/>
      <c r="I61" s="27"/>
      <c r="J61" s="57"/>
    </row>
    <row r="62" spans="1:10" ht="24.95" customHeight="1" x14ac:dyDescent="0.25">
      <c r="A62" s="56"/>
      <c r="B62" s="27"/>
      <c r="C62" s="27"/>
      <c r="D62" s="27"/>
      <c r="E62" s="27"/>
      <c r="F62" s="27"/>
      <c r="G62" s="27"/>
      <c r="H62" s="27"/>
      <c r="I62" s="27"/>
      <c r="J62" s="57"/>
    </row>
    <row r="63" spans="1:10" ht="24.95" customHeight="1" x14ac:dyDescent="0.25">
      <c r="A63" s="56"/>
      <c r="B63" s="27"/>
      <c r="C63" s="27"/>
      <c r="D63" s="27"/>
      <c r="E63" s="27"/>
      <c r="F63" s="27"/>
      <c r="G63" s="27"/>
      <c r="H63" s="27"/>
      <c r="I63" s="27"/>
      <c r="J63" s="57"/>
    </row>
    <row r="64" spans="1:10" ht="24.95" customHeight="1" x14ac:dyDescent="0.25">
      <c r="A64" s="56"/>
      <c r="B64" s="27"/>
      <c r="C64" s="27"/>
      <c r="D64" s="27"/>
      <c r="E64" s="27"/>
      <c r="F64" s="27"/>
      <c r="G64" s="27"/>
      <c r="H64" s="27"/>
      <c r="I64" s="27"/>
      <c r="J64" s="57"/>
    </row>
    <row r="65" spans="1:10" ht="24.95" customHeight="1" x14ac:dyDescent="0.25">
      <c r="A65" s="56"/>
      <c r="B65" s="27"/>
      <c r="C65" s="27"/>
      <c r="D65" s="27"/>
      <c r="E65" s="27"/>
      <c r="F65" s="27"/>
      <c r="G65" s="27"/>
      <c r="H65" s="27"/>
      <c r="I65" s="27"/>
      <c r="J65" s="57"/>
    </row>
    <row r="66" spans="1:10" ht="24.95" customHeight="1" x14ac:dyDescent="0.25">
      <c r="A66" s="56"/>
      <c r="B66" s="27"/>
      <c r="C66" s="27"/>
      <c r="D66" s="27"/>
      <c r="E66" s="27"/>
      <c r="F66" s="27"/>
      <c r="G66" s="27"/>
      <c r="H66" s="27"/>
      <c r="I66" s="27"/>
      <c r="J66" s="57"/>
    </row>
    <row r="67" spans="1:10" ht="24.95" customHeight="1" x14ac:dyDescent="0.25">
      <c r="A67" s="56"/>
      <c r="B67" s="27"/>
      <c r="C67" s="27"/>
      <c r="D67" s="27"/>
      <c r="E67" s="27"/>
      <c r="F67" s="27"/>
      <c r="G67" s="27"/>
      <c r="H67" s="27"/>
      <c r="I67" s="27"/>
      <c r="J67" s="57"/>
    </row>
    <row r="68" spans="1:10" ht="24.95" customHeight="1" x14ac:dyDescent="0.25">
      <c r="A68" s="56"/>
      <c r="B68" s="27"/>
      <c r="C68" s="27"/>
      <c r="D68" s="27"/>
      <c r="E68" s="27"/>
      <c r="F68" s="27"/>
      <c r="G68" s="53"/>
      <c r="H68" s="53"/>
      <c r="I68" s="53"/>
      <c r="J68" s="59"/>
    </row>
    <row r="69" spans="1:10" ht="12" customHeight="1" x14ac:dyDescent="0.25">
      <c r="A69" s="112" t="s">
        <v>56</v>
      </c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12" customHeight="1" x14ac:dyDescent="0.25">
      <c r="A70" s="112"/>
      <c r="B70" s="113"/>
      <c r="C70" s="113"/>
      <c r="D70" s="113"/>
      <c r="E70" s="113"/>
      <c r="F70" s="113"/>
      <c r="G70" s="113"/>
      <c r="H70" s="113"/>
      <c r="I70" s="113"/>
      <c r="J70" s="114"/>
    </row>
    <row r="71" spans="1:10" ht="12" customHeight="1" x14ac:dyDescent="0.25">
      <c r="A71" s="112"/>
      <c r="B71" s="113"/>
      <c r="C71" s="113"/>
      <c r="D71" s="113"/>
      <c r="E71" s="113"/>
      <c r="F71" s="113"/>
      <c r="G71" s="113"/>
      <c r="H71" s="113"/>
      <c r="I71" s="113"/>
      <c r="J71" s="114"/>
    </row>
    <row r="73" spans="1:10" ht="24.95" customHeight="1" x14ac:dyDescent="0.25">
      <c r="A73" s="54" t="str">
        <f>_xll.Assistant.XL.RIK_AG("INF04_0_3_0_0_0_0_D=0x0;INF04@E=0,S=1097,G=0,T=0_1,P=-1@E=1,S=1@@@R=A,S=1260,V={0}:R=B,S=1250,V={1}:R=C,S=1005,V={2}:R=D,S=1018,V={3}:R=E,S=1,V=&lt;&gt;0:R=F,S=1251,V=FEMME:R=G,S=1081,V={4}:R=A,S=1007,V={5}:",$B$3,$D$3,$F$3,$J$2,$J$3,$H$3)</f>
        <v/>
      </c>
      <c r="B73" s="52"/>
      <c r="C73" s="52"/>
      <c r="D73" s="55"/>
      <c r="E73" s="27"/>
      <c r="F73" s="23"/>
      <c r="G73" s="54" t="str">
        <f>_xll.Assistant.XL.RIK_AG("INF04_0_3_0_0_0_0_D=0x0;INF04@E=0,S=1097,G=0,T=0_1,P=-1@E=1,S=1@@@R=A,S=1260,V={0}:R=B,S=1250,V={1}:R=C,S=1005,V={2}:R=D,S=1018,V={3}:R=E,S=1,V=&lt;&gt;0:R=F,S=1251,V=HOMME:R=G,S=1081,V={4}:R=A,S=1007,V={5}:",$B$3,$D$3,$F$3,$J$2,$J$3,$H$3)</f>
        <v/>
      </c>
      <c r="H73" s="52"/>
      <c r="I73" s="52"/>
      <c r="J73" s="55"/>
    </row>
    <row r="74" spans="1:10" ht="24.95" customHeight="1" x14ac:dyDescent="0.25">
      <c r="A74" s="56"/>
      <c r="B74" s="27"/>
      <c r="C74" s="27"/>
      <c r="D74" s="57"/>
      <c r="E74" s="27"/>
      <c r="F74" s="23"/>
      <c r="G74" s="56"/>
      <c r="H74" s="27"/>
      <c r="I74" s="27"/>
      <c r="J74" s="57"/>
    </row>
    <row r="75" spans="1:10" ht="24.95" customHeight="1" x14ac:dyDescent="0.25">
      <c r="A75" s="56"/>
      <c r="B75" s="27"/>
      <c r="C75" s="27"/>
      <c r="D75" s="57"/>
      <c r="E75" s="27"/>
      <c r="F75" s="23"/>
      <c r="G75" s="56"/>
      <c r="H75" s="27"/>
      <c r="I75" s="27"/>
      <c r="J75" s="57"/>
    </row>
    <row r="76" spans="1:10" ht="24.95" customHeight="1" x14ac:dyDescent="0.25">
      <c r="A76" s="56"/>
      <c r="B76" s="27"/>
      <c r="C76" s="27"/>
      <c r="D76" s="57"/>
      <c r="E76" s="27"/>
      <c r="F76" s="23"/>
      <c r="G76" s="56"/>
      <c r="H76" s="27"/>
      <c r="I76" s="27"/>
      <c r="J76" s="57"/>
    </row>
    <row r="77" spans="1:10" ht="24.95" customHeight="1" x14ac:dyDescent="0.25">
      <c r="A77" s="56"/>
      <c r="B77" s="27"/>
      <c r="C77" s="27"/>
      <c r="D77" s="57"/>
      <c r="E77" s="27"/>
      <c r="F77" s="23"/>
      <c r="G77" s="56"/>
      <c r="H77" s="27"/>
      <c r="I77" s="27"/>
      <c r="J77" s="57"/>
    </row>
    <row r="78" spans="1:10" ht="24.95" customHeight="1" x14ac:dyDescent="0.25">
      <c r="A78" s="56"/>
      <c r="B78" s="27"/>
      <c r="C78" s="27"/>
      <c r="D78" s="57"/>
      <c r="E78" s="27"/>
      <c r="F78" s="23"/>
      <c r="G78" s="56"/>
      <c r="H78" s="27"/>
      <c r="I78" s="27"/>
      <c r="J78" s="57"/>
    </row>
    <row r="79" spans="1:10" ht="24.95" customHeight="1" x14ac:dyDescent="0.25">
      <c r="A79" s="56"/>
      <c r="B79" s="27"/>
      <c r="C79" s="27"/>
      <c r="D79" s="57"/>
      <c r="E79" s="27"/>
      <c r="F79" s="23"/>
      <c r="G79" s="56"/>
      <c r="H79" s="27"/>
      <c r="I79" s="27"/>
      <c r="J79" s="57"/>
    </row>
    <row r="80" spans="1:10" ht="24.95" customHeight="1" x14ac:dyDescent="0.25">
      <c r="A80" s="56"/>
      <c r="B80" s="27"/>
      <c r="C80" s="27"/>
      <c r="D80" s="57"/>
      <c r="E80" s="27"/>
      <c r="F80" s="23"/>
      <c r="G80" s="56"/>
      <c r="H80" s="27"/>
      <c r="I80" s="27"/>
      <c r="J80" s="57"/>
    </row>
    <row r="81" spans="1:10" ht="24.95" customHeight="1" x14ac:dyDescent="0.25">
      <c r="A81" s="56"/>
      <c r="B81" s="27"/>
      <c r="C81" s="27"/>
      <c r="D81" s="57"/>
      <c r="E81" s="27"/>
      <c r="F81" s="23"/>
      <c r="G81" s="56"/>
      <c r="H81" s="27"/>
      <c r="I81" s="27"/>
      <c r="J81" s="57"/>
    </row>
    <row r="82" spans="1:10" ht="24.95" customHeight="1" x14ac:dyDescent="0.25">
      <c r="A82" s="56"/>
      <c r="B82" s="27"/>
      <c r="C82" s="27"/>
      <c r="D82" s="57"/>
      <c r="E82" s="27"/>
      <c r="F82" s="23"/>
      <c r="G82" s="56"/>
      <c r="H82" s="27"/>
      <c r="I82" s="27"/>
      <c r="J82" s="57"/>
    </row>
    <row r="83" spans="1:10" ht="24.95" customHeight="1" x14ac:dyDescent="0.25">
      <c r="A83" s="56"/>
      <c r="B83" s="27"/>
      <c r="C83" s="27"/>
      <c r="D83" s="57"/>
      <c r="E83" s="27"/>
      <c r="F83" s="23"/>
      <c r="G83" s="56"/>
      <c r="H83" s="27"/>
      <c r="I83" s="27"/>
      <c r="J83" s="57"/>
    </row>
    <row r="84" spans="1:10" ht="24.95" customHeight="1" x14ac:dyDescent="0.25">
      <c r="A84" s="58"/>
      <c r="B84" s="53"/>
      <c r="C84" s="53"/>
      <c r="D84" s="59"/>
      <c r="E84" s="27"/>
      <c r="F84" s="23"/>
      <c r="G84" s="58"/>
      <c r="H84" s="53"/>
      <c r="I84" s="53"/>
      <c r="J84" s="59"/>
    </row>
    <row r="85" spans="1:10" ht="15" customHeight="1" x14ac:dyDescent="0.25">
      <c r="A85" s="115" t="s">
        <v>26</v>
      </c>
      <c r="B85" s="113"/>
      <c r="C85" s="113"/>
      <c r="D85" s="113"/>
      <c r="E85" s="113"/>
      <c r="F85" s="113"/>
      <c r="G85" s="113"/>
      <c r="H85" s="113"/>
      <c r="I85" s="113"/>
      <c r="J85" s="113"/>
    </row>
    <row r="86" spans="1:10" ht="15" customHeight="1" x14ac:dyDescent="0.25">
      <c r="A86" s="115"/>
      <c r="B86" s="113"/>
      <c r="C86" s="113"/>
      <c r="D86" s="113"/>
      <c r="E86" s="113"/>
      <c r="F86" s="113"/>
      <c r="G86" s="113"/>
      <c r="H86" s="113"/>
      <c r="I86" s="113"/>
      <c r="J86" s="113"/>
    </row>
    <row r="87" spans="1:10" ht="15" customHeight="1" x14ac:dyDescent="0.25">
      <c r="A87" s="115"/>
      <c r="B87" s="113"/>
      <c r="C87" s="113"/>
      <c r="D87" s="113"/>
      <c r="E87" s="113"/>
      <c r="F87" s="113"/>
      <c r="G87" s="113"/>
      <c r="H87" s="113"/>
      <c r="I87" s="113"/>
      <c r="J87" s="113"/>
    </row>
    <row r="89" spans="1:10" x14ac:dyDescent="0.25">
      <c r="A89" s="54" t="str">
        <f>_xll.Assistant.XL.RIK_AG("INF04_0_0_0_0_0_0_D=0x0;INF02@E=0,S=1092,G=0,T=0_0,P=-1@E=1,S=1297@E=0,S=1044,G=0,T=0_0,P=-1@@R=A,S=1257,V={0}:R=B,S=1137,V={1}:R=C,S=1005,V={2}:R=D,S=1081,V={3}:R=E,S=1092,V={4}:R=F,S=1010,V=TOTALHS:R=G,S=1016,V=CONSTAN"&amp;"TES:R=A,S=1007,V={5}:",$B$3,$D$3,$F$3,$J$3,$K$2,$H$3)</f>
        <v/>
      </c>
      <c r="B89" s="52"/>
      <c r="C89" s="52"/>
      <c r="D89" s="52"/>
      <c r="E89" s="52"/>
      <c r="F89" s="52"/>
      <c r="G89" s="52"/>
      <c r="H89" s="52"/>
      <c r="I89" s="52"/>
      <c r="J89" s="55"/>
    </row>
    <row r="90" spans="1:10" x14ac:dyDescent="0.25">
      <c r="A90" s="56"/>
      <c r="B90" s="27"/>
      <c r="C90" s="27"/>
      <c r="D90" s="27"/>
      <c r="E90" s="27"/>
      <c r="F90" s="27"/>
      <c r="G90" s="27"/>
      <c r="H90" s="27"/>
      <c r="I90" s="27"/>
      <c r="J90" s="57"/>
    </row>
    <row r="91" spans="1:10" x14ac:dyDescent="0.25">
      <c r="A91" s="56"/>
      <c r="B91" s="27"/>
      <c r="C91" s="27"/>
      <c r="D91" s="27"/>
      <c r="E91" s="27"/>
      <c r="F91" s="27"/>
      <c r="G91" s="27"/>
      <c r="H91" s="27"/>
      <c r="I91" s="27"/>
      <c r="J91" s="57"/>
    </row>
    <row r="92" spans="1:10" x14ac:dyDescent="0.25">
      <c r="A92" s="56"/>
      <c r="B92" s="27"/>
      <c r="C92" s="27"/>
      <c r="D92" s="27"/>
      <c r="E92" s="27"/>
      <c r="F92" s="27"/>
      <c r="G92" s="27"/>
      <c r="H92" s="27"/>
      <c r="I92" s="27"/>
      <c r="J92" s="57"/>
    </row>
    <row r="93" spans="1:10" x14ac:dyDescent="0.25">
      <c r="A93" s="56"/>
      <c r="B93" s="27"/>
      <c r="C93" s="27"/>
      <c r="D93" s="27"/>
      <c r="E93" s="27"/>
      <c r="F93" s="27"/>
      <c r="G93" s="27"/>
      <c r="H93" s="27"/>
      <c r="I93" s="27"/>
      <c r="J93" s="57"/>
    </row>
    <row r="94" spans="1:10" x14ac:dyDescent="0.25">
      <c r="A94" s="56"/>
      <c r="B94" s="27"/>
      <c r="C94" s="27"/>
      <c r="D94" s="27"/>
      <c r="E94" s="27"/>
      <c r="F94" s="27"/>
      <c r="G94" s="27"/>
      <c r="H94" s="27"/>
      <c r="I94" s="27"/>
      <c r="J94" s="57"/>
    </row>
    <row r="95" spans="1:10" x14ac:dyDescent="0.25">
      <c r="A95" s="56"/>
      <c r="B95" s="27"/>
      <c r="C95" s="27"/>
      <c r="D95" s="27"/>
      <c r="E95" s="27"/>
      <c r="F95" s="27"/>
      <c r="G95" s="27"/>
      <c r="H95" s="27"/>
      <c r="I95" s="27"/>
      <c r="J95" s="57"/>
    </row>
    <row r="96" spans="1:10" x14ac:dyDescent="0.25">
      <c r="A96" s="56"/>
      <c r="B96" s="27"/>
      <c r="C96" s="27"/>
      <c r="D96" s="27"/>
      <c r="E96" s="27"/>
      <c r="F96" s="27"/>
      <c r="G96" s="27"/>
      <c r="H96" s="27"/>
      <c r="I96" s="27"/>
      <c r="J96" s="57"/>
    </row>
    <row r="97" spans="1:10" x14ac:dyDescent="0.25">
      <c r="A97" s="56"/>
      <c r="B97" s="27"/>
      <c r="C97" s="27"/>
      <c r="D97" s="27"/>
      <c r="E97" s="27"/>
      <c r="F97" s="27"/>
      <c r="G97" s="27"/>
      <c r="H97" s="27"/>
      <c r="I97" s="27"/>
      <c r="J97" s="57"/>
    </row>
    <row r="98" spans="1:10" x14ac:dyDescent="0.25">
      <c r="A98" s="56"/>
      <c r="B98" s="27"/>
      <c r="C98" s="27"/>
      <c r="D98" s="27"/>
      <c r="E98" s="27"/>
      <c r="F98" s="27"/>
      <c r="G98" s="27"/>
      <c r="H98" s="27"/>
      <c r="I98" s="27"/>
      <c r="J98" s="57"/>
    </row>
    <row r="99" spans="1:10" x14ac:dyDescent="0.25">
      <c r="A99" s="56"/>
      <c r="B99" s="27"/>
      <c r="C99" s="27"/>
      <c r="D99" s="27"/>
      <c r="E99" s="27"/>
      <c r="F99" s="27"/>
      <c r="G99" s="27"/>
      <c r="H99" s="27"/>
      <c r="I99" s="27"/>
      <c r="J99" s="57"/>
    </row>
    <row r="100" spans="1:10" x14ac:dyDescent="0.25">
      <c r="A100" s="56"/>
      <c r="B100" s="27"/>
      <c r="C100" s="27"/>
      <c r="D100" s="27"/>
      <c r="E100" s="27"/>
      <c r="F100" s="27"/>
      <c r="G100" s="53"/>
      <c r="H100" s="53"/>
      <c r="I100" s="53"/>
      <c r="J100" s="59"/>
    </row>
    <row r="101" spans="1:10" x14ac:dyDescent="0.25">
      <c r="A101" s="112" t="s">
        <v>57</v>
      </c>
      <c r="B101" s="113"/>
      <c r="C101" s="113"/>
      <c r="D101" s="113"/>
      <c r="E101" s="113"/>
      <c r="F101" s="113"/>
      <c r="G101" s="113"/>
      <c r="H101" s="113"/>
      <c r="I101" s="113"/>
      <c r="J101" s="114"/>
    </row>
    <row r="102" spans="1:10" x14ac:dyDescent="0.25">
      <c r="A102" s="112"/>
      <c r="B102" s="113"/>
      <c r="C102" s="113"/>
      <c r="D102" s="113"/>
      <c r="E102" s="113"/>
      <c r="F102" s="113"/>
      <c r="G102" s="113"/>
      <c r="H102" s="113"/>
      <c r="I102" s="113"/>
      <c r="J102" s="114"/>
    </row>
    <row r="103" spans="1:10" x14ac:dyDescent="0.25">
      <c r="A103" s="112"/>
      <c r="B103" s="113"/>
      <c r="C103" s="113"/>
      <c r="D103" s="113"/>
      <c r="E103" s="113"/>
      <c r="F103" s="113"/>
      <c r="G103" s="113"/>
      <c r="H103" s="113"/>
      <c r="I103" s="113"/>
      <c r="J103" s="114"/>
    </row>
  </sheetData>
  <mergeCells count="20">
    <mergeCell ref="A69:J71"/>
    <mergeCell ref="A26:J28"/>
    <mergeCell ref="A53:D55"/>
    <mergeCell ref="G53:J55"/>
    <mergeCell ref="A101:J103"/>
    <mergeCell ref="A85:J87"/>
    <mergeCell ref="A35:J37"/>
    <mergeCell ref="A1:H1"/>
    <mergeCell ref="G5:G7"/>
    <mergeCell ref="J5:J7"/>
    <mergeCell ref="A10:D12"/>
    <mergeCell ref="D5:D7"/>
    <mergeCell ref="A5:A7"/>
    <mergeCell ref="C5:C7"/>
    <mergeCell ref="I5:I7"/>
    <mergeCell ref="B8:B9"/>
    <mergeCell ref="B5:B7"/>
    <mergeCell ref="H5:H7"/>
    <mergeCell ref="H8:H9"/>
    <mergeCell ref="G10:J12"/>
  </mergeCells>
  <pageMargins left="0.7" right="0.7" top="0.75" bottom="0.75" header="0.3" footer="0.3"/>
  <pageSetup paperSize="9" scale="41" fitToWidth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Accueil!$J$2:$J$15</xm:f>
          </x14:formula1>
          <xm:sqref>J4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A35EC-6253-4F79-851A-4B1969F2FA12}">
  <dimension ref="A1:C3"/>
  <sheetViews>
    <sheetView showGridLines="0" workbookViewId="0">
      <selection activeCell="C4" sqref="C4"/>
    </sheetView>
  </sheetViews>
  <sheetFormatPr baseColWidth="10" defaultColWidth="76.5703125" defaultRowHeight="15" x14ac:dyDescent="0.25"/>
  <cols>
    <col min="1" max="1" width="9" bestFit="1" customWidth="1"/>
    <col min="2" max="2" width="98.140625" customWidth="1"/>
    <col min="3" max="3" width="10.42578125" bestFit="1" customWidth="1"/>
  </cols>
  <sheetData>
    <row r="1" spans="1:3" x14ac:dyDescent="0.25">
      <c r="A1" s="102" t="s">
        <v>63</v>
      </c>
      <c r="B1" s="102" t="s">
        <v>64</v>
      </c>
      <c r="C1" s="102" t="s">
        <v>65</v>
      </c>
    </row>
    <row r="2" spans="1:3" x14ac:dyDescent="0.25">
      <c r="A2" s="102">
        <v>1</v>
      </c>
      <c r="B2" s="102" t="s">
        <v>66</v>
      </c>
      <c r="C2" s="103">
        <v>43191</v>
      </c>
    </row>
    <row r="3" spans="1:3" x14ac:dyDescent="0.25">
      <c r="A3" s="102">
        <v>2</v>
      </c>
      <c r="B3" s="102" t="s">
        <v>67</v>
      </c>
      <c r="C3" s="103">
        <v>43669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1FD2-C5CF-4535-A3CE-EF5FE2E53E62}">
  <dimension ref="A1:G6"/>
  <sheetViews>
    <sheetView workbookViewId="0"/>
  </sheetViews>
  <sheetFormatPr baseColWidth="10" defaultRowHeight="15" x14ac:dyDescent="0.25"/>
  <sheetData>
    <row r="1" spans="1:7" ht="409.5" x14ac:dyDescent="0.25">
      <c r="A1" s="63" t="s">
        <v>58</v>
      </c>
      <c r="B1" s="63" t="s">
        <v>111</v>
      </c>
      <c r="C1" s="63" t="s">
        <v>112</v>
      </c>
      <c r="E1" s="63" t="s">
        <v>114</v>
      </c>
      <c r="G1" s="63" t="s">
        <v>113</v>
      </c>
    </row>
    <row r="2" spans="1:7" ht="210" x14ac:dyDescent="0.25">
      <c r="A2" s="63" t="s">
        <v>59</v>
      </c>
    </row>
    <row r="4" spans="1:7" ht="225" x14ac:dyDescent="0.25">
      <c r="A4" s="63" t="s">
        <v>60</v>
      </c>
    </row>
    <row r="6" spans="1:7" ht="195" x14ac:dyDescent="0.25">
      <c r="A6" s="6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Accueil</vt:lpstr>
      <vt:lpstr>Analyse Effectifs</vt:lpstr>
      <vt:lpstr>Evolution</vt:lpstr>
      <vt:lpstr>Rémunération</vt:lpstr>
      <vt:lpstr>Egalité Professionnelle</vt:lpstr>
      <vt:lpstr>Version</vt:lpstr>
      <vt:lpstr>Accueil!Zone_d_impression</vt:lpstr>
      <vt:lpstr>'Analyse Effectifs'!Zone_d_impression</vt:lpstr>
      <vt:lpstr>'Egalité Professionnelle'!Zone_d_impression</vt:lpstr>
      <vt:lpstr>Evolution!Zone_d_impression</vt:lpstr>
      <vt:lpstr>Rémunération!Zone_d_impression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RONDEAU</dc:creator>
  <cp:keywords/>
  <dc:description/>
  <cp:lastModifiedBy>Elodie CORMAND</cp:lastModifiedBy>
  <cp:revision/>
  <dcterms:created xsi:type="dcterms:W3CDTF">2017-03-01T15:31:49Z</dcterms:created>
  <dcterms:modified xsi:type="dcterms:W3CDTF">2019-07-23T10:25:47Z</dcterms:modified>
  <cp:category/>
  <cp:contentStatus/>
</cp:coreProperties>
</file>